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svg" ContentType="image/svg+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charts/chart31.xml" ContentType="application/vnd.openxmlformats-officedocument.drawingml.chart+xml"/>
  <Override PartName="/xl/charts/style31.xml" ContentType="application/vnd.ms-office.chartstyle+xml"/>
  <Override PartName="/xl/charts/colors31.xml" ContentType="application/vnd.ms-office.chartcolorstyle+xml"/>
  <Override PartName="/xl/charts/chart32.xml" ContentType="application/vnd.openxmlformats-officedocument.drawingml.chart+xml"/>
  <Override PartName="/xl/charts/style32.xml" ContentType="application/vnd.ms-office.chartstyle+xml"/>
  <Override PartName="/xl/charts/colors32.xml" ContentType="application/vnd.ms-office.chartcolorstyle+xml"/>
  <Override PartName="/xl/drawings/drawing3.xml" ContentType="application/vnd.openxmlformats-officedocument.drawing+xml"/>
  <Override PartName="/xl/slicers/slicer2.xml" ContentType="application/vnd.ms-excel.slicer+xml"/>
  <Override PartName="/xl/charts/chart33.xml" ContentType="application/vnd.openxmlformats-officedocument.drawingml.chart+xml"/>
  <Override PartName="/xl/charts/style33.xml" ContentType="application/vnd.ms-office.chartstyle+xml"/>
  <Override PartName="/xl/charts/colors33.xml" ContentType="application/vnd.ms-office.chartcolorstyle+xml"/>
  <Override PartName="/xl/drawings/drawing4.xml" ContentType="application/vnd.openxmlformats-officedocument.drawing+xml"/>
  <Override PartName="/xl/slicers/slicer3.xml" ContentType="application/vnd.ms-excel.slicer+xml"/>
  <Override PartName="/xl/charts/chart34.xml" ContentType="application/vnd.openxmlformats-officedocument.drawingml.chart+xml"/>
  <Override PartName="/xl/charts/style34.xml" ContentType="application/vnd.ms-office.chartstyle+xml"/>
  <Override PartName="/xl/charts/colors34.xml" ContentType="application/vnd.ms-office.chartcolorstyle+xml"/>
  <Override PartName="/xl/drawings/drawing5.xml" ContentType="application/vnd.openxmlformats-officedocument.drawingml.chartshapes+xml"/>
  <Override PartName="/xl/charts/chart35.xml" ContentType="application/vnd.openxmlformats-officedocument.drawingml.chart+xml"/>
  <Override PartName="/xl/charts/style35.xml" ContentType="application/vnd.ms-office.chartstyle+xml"/>
  <Override PartName="/xl/charts/colors35.xml" ContentType="application/vnd.ms-office.chartcolorstyle+xml"/>
  <Override PartName="/xl/charts/chart36.xml" ContentType="application/vnd.openxmlformats-officedocument.drawingml.chart+xml"/>
  <Override PartName="/xl/charts/style36.xml" ContentType="application/vnd.ms-office.chartstyle+xml"/>
  <Override PartName="/xl/charts/colors36.xml" ContentType="application/vnd.ms-office.chartcolorstyle+xml"/>
  <Override PartName="/xl/drawings/drawing6.xml" ContentType="application/vnd.openxmlformats-officedocument.drawing+xml"/>
  <Override PartName="/xl/charts/chart37.xml" ContentType="application/vnd.openxmlformats-officedocument.drawingml.chart+xml"/>
  <Override PartName="/xl/charts/style37.xml" ContentType="application/vnd.ms-office.chartstyle+xml"/>
  <Override PartName="/xl/charts/colors37.xml" ContentType="application/vnd.ms-office.chartcolorstyle+xml"/>
  <Override PartName="/xl/pivotTables/pivotTable1.xml" ContentType="application/vnd.openxmlformats-officedocument.spreadsheetml.pivotTable+xml"/>
  <Override PartName="/xl/pivotTables/pivotTable2.xml" ContentType="application/vnd.openxmlformats-officedocument.spreadsheetml.pivotTable+xml"/>
  <Override PartName="/xl/drawings/drawing7.xml" ContentType="application/vnd.openxmlformats-officedocument.drawing+xml"/>
  <Override PartName="/xl/charts/chart38.xml" ContentType="application/vnd.openxmlformats-officedocument.drawingml.chart+xml"/>
  <Override PartName="/xl/charts/style38.xml" ContentType="application/vnd.ms-office.chartstyle+xml"/>
  <Override PartName="/xl/charts/colors38.xml" ContentType="application/vnd.ms-office.chartcolorstyle+xml"/>
  <Override PartName="/xl/tables/table1.xml" ContentType="application/vnd.openxmlformats-officedocument.spreadsheetml.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pivotTables/pivotTable6.xml" ContentType="application/vnd.openxmlformats-officedocument.spreadsheetml.pivotTable+xml"/>
  <Override PartName="/xl/pivotTables/pivotTable7.xml" ContentType="application/vnd.openxmlformats-officedocument.spreadsheetml.pivotTable+xml"/>
  <Override PartName="/xl/pivotTables/pivotTable8.xml" ContentType="application/vnd.openxmlformats-officedocument.spreadsheetml.pivotTable+xml"/>
  <Override PartName="/xl/pivotTables/pivotTable9.xml" ContentType="application/vnd.openxmlformats-officedocument.spreadsheetml.pivotTable+xml"/>
  <Override PartName="/xl/pivotTables/pivotTable10.xml" ContentType="application/vnd.openxmlformats-officedocument.spreadsheetml.pivotTable+xml"/>
  <Override PartName="/xl/pivotTables/pivotTable11.xml" ContentType="application/vnd.openxmlformats-officedocument.spreadsheetml.pivotTable+xml"/>
  <Override PartName="/xl/pivotTables/pivotTable12.xml" ContentType="application/vnd.openxmlformats-officedocument.spreadsheetml.pivotTable+xml"/>
  <Override PartName="/xl/pivotTables/pivotTable13.xml" ContentType="application/vnd.openxmlformats-officedocument.spreadsheetml.pivotTable+xml"/>
  <Override PartName="/xl/pivotTables/pivotTable14.xml" ContentType="application/vnd.openxmlformats-officedocument.spreadsheetml.pivotTable+xml"/>
  <Override PartName="/xl/pivotTables/pivotTable15.xml" ContentType="application/vnd.openxmlformats-officedocument.spreadsheetml.pivotTable+xml"/>
  <Override PartName="/xl/pivotTables/pivotTable16.xml" ContentType="application/vnd.openxmlformats-officedocument.spreadsheetml.pivotTable+xml"/>
  <Override PartName="/xl/pivotTables/pivotTable17.xml" ContentType="application/vnd.openxmlformats-officedocument.spreadsheetml.pivotTable+xml"/>
  <Override PartName="/xl/pivotTables/pivotTable18.xml" ContentType="application/vnd.openxmlformats-officedocument.spreadsheetml.pivotTable+xml"/>
  <Override PartName="/xl/pivotTables/pivotTable19.xml" ContentType="application/vnd.openxmlformats-officedocument.spreadsheetml.pivotTable+xml"/>
  <Override PartName="/xl/pivotTables/pivotTable20.xml" ContentType="application/vnd.openxmlformats-officedocument.spreadsheetml.pivotTable+xml"/>
  <Override PartName="/xl/pivotTables/pivotTable21.xml" ContentType="application/vnd.openxmlformats-officedocument.spreadsheetml.pivotTable+xml"/>
  <Override PartName="/xl/pivotTables/pivotTable22.xml" ContentType="application/vnd.openxmlformats-officedocument.spreadsheetml.pivotTable+xml"/>
  <Override PartName="/xl/pivotTables/pivotTable23.xml" ContentType="application/vnd.openxmlformats-officedocument.spreadsheetml.pivotTable+xml"/>
  <Override PartName="/xl/pivotTables/pivotTable24.xml" ContentType="application/vnd.openxmlformats-officedocument.spreadsheetml.pivotTable+xml"/>
  <Override PartName="/xl/pivotTables/pivotTable25.xml" ContentType="application/vnd.openxmlformats-officedocument.spreadsheetml.pivotTable+xml"/>
  <Override PartName="/xl/pivotTables/pivotTable26.xml" ContentType="application/vnd.openxmlformats-officedocument.spreadsheetml.pivotTable+xml"/>
  <Override PartName="/xl/pivotTables/pivotTable27.xml" ContentType="application/vnd.openxmlformats-officedocument.spreadsheetml.pivotTable+xml"/>
  <Override PartName="/xl/pivotTables/pivotTable28.xml" ContentType="application/vnd.openxmlformats-officedocument.spreadsheetml.pivotTable+xml"/>
  <Override PartName="/xl/pivotTables/pivotTable29.xml" ContentType="application/vnd.openxmlformats-officedocument.spreadsheetml.pivotTable+xml"/>
  <Override PartName="/xl/pivotTables/pivotTable30.xml" ContentType="application/vnd.openxmlformats-officedocument.spreadsheetml.pivotTable+xml"/>
  <Override PartName="/xl/pivotTables/pivotTable31.xml" ContentType="application/vnd.openxmlformats-officedocument.spreadsheetml.pivotTable+xml"/>
  <Override PartName="/xl/pivotTables/pivotTable32.xml" ContentType="application/vnd.openxmlformats-officedocument.spreadsheetml.pivotTable+xml"/>
  <Override PartName="/xl/pivotTables/pivotTable33.xml" ContentType="application/vnd.openxmlformats-officedocument.spreadsheetml.pivotTable+xml"/>
  <Override PartName="/xl/pivotTables/pivotTable34.xml" ContentType="application/vnd.openxmlformats-officedocument.spreadsheetml.pivotTable+xml"/>
  <Override PartName="/xl/pivotTables/pivotTable35.xml" ContentType="application/vnd.openxmlformats-officedocument.spreadsheetml.pivotTable+xml"/>
  <Override PartName="/xl/pivotTables/pivotTable36.xml" ContentType="application/vnd.openxmlformats-officedocument.spreadsheetml.pivotTable+xml"/>
  <Override PartName="/xl/pivotTables/pivotTable37.xml" ContentType="application/vnd.openxmlformats-officedocument.spreadsheetml.pivotTable+xml"/>
  <Override PartName="/xl/pivotTables/pivotTable38.xml" ContentType="application/vnd.openxmlformats-officedocument.spreadsheetml.pivotTable+xml"/>
  <Override PartName="/xl/pivotTables/pivotTable39.xml" ContentType="application/vnd.openxmlformats-officedocument.spreadsheetml.pivotTable+xml"/>
  <Override PartName="/xl/pivotTables/pivotTable40.xml" ContentType="application/vnd.openxmlformats-officedocument.spreadsheetml.pivotTable+xml"/>
  <Override PartName="/xl/pivotTables/pivotTable41.xml" ContentType="application/vnd.openxmlformats-officedocument.spreadsheetml.pivotTable+xml"/>
  <Override PartName="/xl/pivotTables/pivotTable42.xml" ContentType="application/vnd.openxmlformats-officedocument.spreadsheetml.pivotTable+xml"/>
  <Override PartName="/xl/pivotTables/pivotTable43.xml" ContentType="application/vnd.openxmlformats-officedocument.spreadsheetml.pivotTable+xml"/>
  <Override PartName="/xl/pivotTables/pivotTable44.xml" ContentType="application/vnd.openxmlformats-officedocument.spreadsheetml.pivotTable+xml"/>
  <Override PartName="/xl/pivotTables/pivotTable45.xml" ContentType="application/vnd.openxmlformats-officedocument.spreadsheetml.pivotTable+xml"/>
  <Override PartName="/xl/pivotTables/pivotTable46.xml" ContentType="application/vnd.openxmlformats-officedocument.spreadsheetml.pivotTable+xml"/>
  <Override PartName="/xl/pivotTables/pivotTable47.xml" ContentType="application/vnd.openxmlformats-officedocument.spreadsheetml.pivotTable+xml"/>
  <Override PartName="/xl/pivotTables/pivotTable48.xml" ContentType="application/vnd.openxmlformats-officedocument.spreadsheetml.pivotTable+xml"/>
  <Override PartName="/xl/pivotTables/pivotTable49.xml" ContentType="application/vnd.openxmlformats-officedocument.spreadsheetml.pivotTable+xml"/>
  <Override PartName="/xl/pivotTables/pivotTable50.xml" ContentType="application/vnd.openxmlformats-officedocument.spreadsheetml.pivotTable+xml"/>
  <Override PartName="/xl/pivotTables/pivotTable51.xml" ContentType="application/vnd.openxmlformats-officedocument.spreadsheetml.pivotTable+xml"/>
  <Override PartName="/xl/pivotTables/pivotTable52.xml" ContentType="application/vnd.openxmlformats-officedocument.spreadsheetml.pivotTable+xml"/>
  <Override PartName="/xl/pivotTables/pivotTable53.xml" ContentType="application/vnd.openxmlformats-officedocument.spreadsheetml.pivotTable+xml"/>
  <Override PartName="/xl/pivotTables/pivotTable54.xml" ContentType="application/vnd.openxmlformats-officedocument.spreadsheetml.pivotTable+xml"/>
  <Override PartName="/xl/pivotTables/pivotTable55.xml" ContentType="application/vnd.openxmlformats-officedocument.spreadsheetml.pivotTable+xml"/>
  <Override PartName="/xl/pivotTables/pivotTable56.xml" ContentType="application/vnd.openxmlformats-officedocument.spreadsheetml.pivotTable+xml"/>
  <Override PartName="/xl/pivotTables/pivotTable57.xml" ContentType="application/vnd.openxmlformats-officedocument.spreadsheetml.pivotTable+xml"/>
  <Override PartName="/xl/pivotTables/pivotTable58.xml" ContentType="application/vnd.openxmlformats-officedocument.spreadsheetml.pivotTable+xml"/>
  <Override PartName="/xl/pivotTables/pivotTable59.xml" ContentType="application/vnd.openxmlformats-officedocument.spreadsheetml.pivotTable+xml"/>
  <Override PartName="/xl/pivotTables/pivotTable60.xml" ContentType="application/vnd.openxmlformats-officedocument.spreadsheetml.pivotTable+xml"/>
  <Override PartName="/xl/pivotTables/pivotTable61.xml" ContentType="application/vnd.openxmlformats-officedocument.spreadsheetml.pivotTable+xml"/>
  <Override PartName="/xl/pivotTables/pivotTable62.xml" ContentType="application/vnd.openxmlformats-officedocument.spreadsheetml.pivotTable+xml"/>
  <Override PartName="/xl/pivotTables/pivotTable63.xml" ContentType="application/vnd.openxmlformats-officedocument.spreadsheetml.pivotTable+xml"/>
  <Override PartName="/xl/pivotTables/pivotTable64.xml" ContentType="application/vnd.openxmlformats-officedocument.spreadsheetml.pivotTable+xml"/>
  <Override PartName="/xl/pivotTables/pivotTable65.xml" ContentType="application/vnd.openxmlformats-officedocument.spreadsheetml.pivotTable+xml"/>
  <Override PartName="/xl/pivotTables/pivotTable66.xml" ContentType="application/vnd.openxmlformats-officedocument.spreadsheetml.pivotTable+xml"/>
  <Override PartName="/xl/pivotTables/pivotTable67.xml" ContentType="application/vnd.openxmlformats-officedocument.spreadsheetml.pivotTable+xml"/>
  <Override PartName="/xl/pivotTables/pivotTable68.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0"/>
  <workbookPr hidePivotFieldList="1"/>
  <mc:AlternateContent xmlns:mc="http://schemas.openxmlformats.org/markup-compatibility/2006">
    <mc:Choice Requires="x15">
      <x15ac:absPath xmlns:x15ac="http://schemas.microsoft.com/office/spreadsheetml/2010/11/ac" url="/Users/andresortegagonzalez/Downloads/"/>
    </mc:Choice>
  </mc:AlternateContent>
  <xr:revisionPtr revIDLastSave="0" documentId="13_ncr:1_{FADE8791-25D5-2742-B6EE-7013C05A7AC7}" xr6:coauthVersionLast="47" xr6:coauthVersionMax="47" xr10:uidLastSave="{00000000-0000-0000-0000-000000000000}"/>
  <bookViews>
    <workbookView xWindow="0" yWindow="0" windowWidth="25600" windowHeight="16000" tabRatio="893" xr2:uid="{00000000-000D-0000-FFFF-FFFF00000000}"/>
  </bookViews>
  <sheets>
    <sheet name="Menú " sheetId="7" r:id="rId1"/>
    <sheet name="Generalidad del Servicio" sheetId="12" r:id="rId2"/>
    <sheet name="Detalle del cumplimiento " sheetId="13" r:id="rId3"/>
    <sheet name="Indicadores" sheetId="11" r:id="rId4"/>
    <sheet name="Comparativo " sheetId="20" r:id="rId5"/>
    <sheet name="Comentarios del usuario " sheetId="15" r:id="rId6"/>
    <sheet name="Base de datos" sheetId="1" r:id="rId7"/>
    <sheet name="Tablas" sheetId="2" state="hidden" r:id="rId8"/>
  </sheets>
  <definedNames>
    <definedName name="_xlnm._FilterDatabase" localSheetId="7" hidden="1">Tablas!$F$6:$H$20</definedName>
    <definedName name="SegmentaciónDeDatos_Constructora_2">#N/A</definedName>
    <definedName name="SegmentaciónDeDatos_Nombre_del_Proyecto">#N/A</definedName>
    <definedName name="SegmentaciónDeDatos_Sala_de_Ventas_">#N/A</definedName>
  </definedNames>
  <calcPr calcId="191028"/>
  <pivotCaches>
    <pivotCache cacheId="2" r:id="rId9"/>
  </pivotCaches>
  <extLst>
    <ext xmlns:x14="http://schemas.microsoft.com/office/spreadsheetml/2009/9/main" uri="{BBE1A952-AA13-448e-AADC-164F8A28A991}">
      <x14:slicerCaches>
        <x14:slicerCache r:id="rId10"/>
        <x14:slicerCache r:id="rId11"/>
        <x14:slicerCache r:id="rId12"/>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M27" i="13" l="1"/>
  <c r="M28" i="13"/>
  <c r="M29" i="13"/>
  <c r="M30" i="13"/>
  <c r="G28" i="13"/>
  <c r="G29" i="13"/>
  <c r="G30" i="13"/>
  <c r="S17" i="13"/>
  <c r="S18" i="13"/>
  <c r="S19" i="13"/>
  <c r="S20" i="13"/>
  <c r="S21" i="13"/>
  <c r="M19" i="13"/>
  <c r="M20" i="13"/>
  <c r="M21" i="13"/>
  <c r="B153" i="2"/>
  <c r="B152" i="2"/>
  <c r="B151" i="2"/>
  <c r="B154" i="2"/>
  <c r="B150" i="2"/>
  <c r="B156" i="2"/>
  <c r="B155" i="2"/>
  <c r="G17" i="2"/>
  <c r="H17" i="2"/>
  <c r="G18" i="2"/>
  <c r="H18" i="2"/>
  <c r="G9" i="2"/>
  <c r="H9" i="2"/>
  <c r="G10" i="2"/>
  <c r="H10" i="2"/>
  <c r="G11" i="2"/>
  <c r="H11" i="2"/>
  <c r="G12" i="2"/>
  <c r="H12" i="2"/>
  <c r="G13" i="2"/>
  <c r="H13" i="2"/>
  <c r="G14" i="2"/>
  <c r="H14" i="2"/>
  <c r="G15" i="2"/>
  <c r="H15" i="2"/>
  <c r="G7" i="2"/>
  <c r="H7" i="2"/>
  <c r="G8" i="2"/>
  <c r="H8" i="2"/>
  <c r="G16" i="2"/>
  <c r="H16" i="2"/>
  <c r="G19" i="2"/>
  <c r="H19" i="2"/>
  <c r="H20" i="2"/>
  <c r="G20" i="2"/>
  <c r="B157" i="2" l="1"/>
  <c r="D150" i="2"/>
  <c r="C151" i="2" s="1"/>
  <c r="E321" i="2"/>
  <c r="E320" i="2"/>
  <c r="E319" i="2"/>
  <c r="E318" i="2"/>
  <c r="E317" i="2"/>
  <c r="E316" i="2"/>
  <c r="E315" i="2"/>
  <c r="E314" i="2"/>
  <c r="E313" i="2"/>
  <c r="E312" i="2"/>
  <c r="E305" i="2"/>
  <c r="E304" i="2"/>
  <c r="E303" i="2"/>
  <c r="E302" i="2"/>
  <c r="E301" i="2"/>
  <c r="E300" i="2"/>
  <c r="E299" i="2"/>
  <c r="E298" i="2"/>
  <c r="E297" i="2"/>
  <c r="E296" i="2"/>
  <c r="E290" i="2"/>
  <c r="E289" i="2"/>
  <c r="E288" i="2"/>
  <c r="E287" i="2"/>
  <c r="E286" i="2"/>
  <c r="E285" i="2"/>
  <c r="E284" i="2"/>
  <c r="E283" i="2"/>
  <c r="E282" i="2"/>
  <c r="E281" i="2"/>
  <c r="E279" i="2"/>
  <c r="H270" i="2"/>
  <c r="G270" i="2"/>
  <c r="H271" i="2"/>
  <c r="G271" i="2"/>
  <c r="H265" i="2"/>
  <c r="R30" i="13" s="1"/>
  <c r="G265" i="2"/>
  <c r="H264" i="2"/>
  <c r="Q30" i="13" s="1"/>
  <c r="G264" i="2"/>
  <c r="H259" i="2"/>
  <c r="G259" i="2"/>
  <c r="H258" i="2"/>
  <c r="R29" i="13" s="1"/>
  <c r="G258" i="2"/>
  <c r="H257" i="2"/>
  <c r="Q29" i="13" s="1"/>
  <c r="G257" i="2"/>
  <c r="H252" i="2"/>
  <c r="R28" i="13" s="1"/>
  <c r="G252" i="2"/>
  <c r="H251" i="2"/>
  <c r="Q28" i="13" s="1"/>
  <c r="G251" i="2"/>
  <c r="H245" i="2"/>
  <c r="G245" i="2"/>
  <c r="H244" i="2"/>
  <c r="R27" i="13" s="1"/>
  <c r="G244" i="2"/>
  <c r="H243" i="2"/>
  <c r="Q27" i="13" s="1"/>
  <c r="G243" i="2"/>
  <c r="H236" i="2"/>
  <c r="G236" i="2"/>
  <c r="H235" i="2"/>
  <c r="G235" i="2"/>
  <c r="H237" i="2"/>
  <c r="G237" i="2"/>
  <c r="H230" i="2"/>
  <c r="G230" i="2"/>
  <c r="H229" i="2"/>
  <c r="R26" i="13" s="1"/>
  <c r="G229" i="2"/>
  <c r="H228" i="2"/>
  <c r="Q26" i="13" s="1"/>
  <c r="G228" i="2"/>
  <c r="H222" i="2"/>
  <c r="G222" i="2"/>
  <c r="H221" i="2"/>
  <c r="G221" i="2"/>
  <c r="H220" i="2"/>
  <c r="G220" i="2"/>
  <c r="H212" i="2"/>
  <c r="G212" i="2"/>
  <c r="H211" i="2"/>
  <c r="G211" i="2"/>
  <c r="H210" i="2"/>
  <c r="G210" i="2"/>
  <c r="H204" i="2"/>
  <c r="L26" i="13" s="1"/>
  <c r="G204" i="2"/>
  <c r="H203" i="2"/>
  <c r="G203" i="2"/>
  <c r="H197" i="2"/>
  <c r="G197" i="2"/>
  <c r="H196" i="2"/>
  <c r="G196" i="2"/>
  <c r="H190" i="2"/>
  <c r="F27" i="13" s="1"/>
  <c r="G190" i="2"/>
  <c r="H189" i="2"/>
  <c r="G189" i="2"/>
  <c r="H183" i="2"/>
  <c r="F26" i="13" s="1"/>
  <c r="G183" i="2"/>
  <c r="H182" i="2"/>
  <c r="E26" i="13" s="1"/>
  <c r="G182" i="2"/>
  <c r="B176" i="2"/>
  <c r="B177" i="2"/>
  <c r="B174" i="2"/>
  <c r="B175" i="2"/>
  <c r="B173" i="2"/>
  <c r="B172" i="2"/>
  <c r="B171" i="2"/>
  <c r="B170" i="2"/>
  <c r="B169" i="2"/>
  <c r="B168" i="2"/>
  <c r="H162" i="2"/>
  <c r="G162" i="2"/>
  <c r="H161" i="2"/>
  <c r="E25" i="13" s="1"/>
  <c r="G161" i="2"/>
  <c r="H146" i="2"/>
  <c r="G146" i="2"/>
  <c r="H145" i="2"/>
  <c r="G145" i="2"/>
  <c r="B141" i="2"/>
  <c r="B140" i="2"/>
  <c r="B139" i="2"/>
  <c r="H135" i="2"/>
  <c r="G135" i="2"/>
  <c r="H134" i="2"/>
  <c r="J133" i="2" s="1"/>
  <c r="R14" i="13" s="1"/>
  <c r="G134" i="2"/>
  <c r="H133" i="2"/>
  <c r="G133" i="2"/>
  <c r="B127" i="2"/>
  <c r="B126" i="2"/>
  <c r="B125" i="2"/>
  <c r="B124" i="2"/>
  <c r="B123" i="2"/>
  <c r="B122" i="2"/>
  <c r="B121" i="2"/>
  <c r="B120" i="2"/>
  <c r="B119" i="2"/>
  <c r="B118" i="2"/>
  <c r="B117" i="2"/>
  <c r="B116" i="2"/>
  <c r="B115" i="2"/>
  <c r="B114" i="2"/>
  <c r="B113" i="2"/>
  <c r="B112" i="2"/>
  <c r="H107" i="2"/>
  <c r="G107" i="2"/>
  <c r="H106" i="2"/>
  <c r="L18" i="13" s="1"/>
  <c r="G106" i="2"/>
  <c r="H105" i="2"/>
  <c r="K18" i="13" s="1"/>
  <c r="G105" i="2"/>
  <c r="H100" i="2"/>
  <c r="G100" i="2"/>
  <c r="H99" i="2"/>
  <c r="K17" i="13" s="1"/>
  <c r="G99" i="2"/>
  <c r="H94" i="2"/>
  <c r="L16" i="13" s="1"/>
  <c r="G94" i="2"/>
  <c r="H93" i="2"/>
  <c r="K16" i="13" s="1"/>
  <c r="G93" i="2"/>
  <c r="G88" i="2"/>
  <c r="H88" i="2" s="1"/>
  <c r="G87" i="2"/>
  <c r="H87" i="2" s="1"/>
  <c r="G86" i="2"/>
  <c r="H86" i="2" s="1"/>
  <c r="G85" i="2"/>
  <c r="H85" i="2" s="1"/>
  <c r="G84" i="2"/>
  <c r="H84" i="2" s="1"/>
  <c r="G83" i="2"/>
  <c r="H83" i="2" s="1"/>
  <c r="G82" i="2"/>
  <c r="H82" i="2" s="1"/>
  <c r="G81" i="2"/>
  <c r="H81" i="2" s="1"/>
  <c r="H76" i="2"/>
  <c r="G76" i="2"/>
  <c r="H75" i="2"/>
  <c r="F21" i="13" s="1"/>
  <c r="G75" i="2"/>
  <c r="H74" i="2"/>
  <c r="E21" i="13" s="1"/>
  <c r="G74" i="2"/>
  <c r="H71" i="2"/>
  <c r="G71" i="2"/>
  <c r="H70" i="2"/>
  <c r="F20" i="13" s="1"/>
  <c r="G70" i="2"/>
  <c r="H69" i="2"/>
  <c r="E20" i="13" s="1"/>
  <c r="G69" i="2"/>
  <c r="H64" i="2"/>
  <c r="F19" i="13" s="1"/>
  <c r="G64" i="2"/>
  <c r="H63" i="2"/>
  <c r="E19" i="13" s="1"/>
  <c r="G63" i="2"/>
  <c r="H60" i="2"/>
  <c r="G60" i="2"/>
  <c r="H59" i="2"/>
  <c r="G59" i="2"/>
  <c r="H58" i="2"/>
  <c r="G58" i="2"/>
  <c r="H53" i="2"/>
  <c r="F17" i="13" s="1"/>
  <c r="G53" i="2"/>
  <c r="H52" i="2"/>
  <c r="E17" i="13" s="1"/>
  <c r="G52" i="2"/>
  <c r="H48" i="2"/>
  <c r="F16" i="13" s="1"/>
  <c r="G48" i="2"/>
  <c r="H47" i="2"/>
  <c r="H49" i="2" s="1"/>
  <c r="G47" i="2"/>
  <c r="G49" i="2" s="1"/>
  <c r="H41" i="2"/>
  <c r="G41" i="2"/>
  <c r="H40" i="2"/>
  <c r="G40" i="2"/>
  <c r="H36" i="2"/>
  <c r="G36" i="2"/>
  <c r="H35" i="2"/>
  <c r="G35" i="2"/>
  <c r="H30" i="2"/>
  <c r="G30" i="2"/>
  <c r="H29" i="2"/>
  <c r="G29" i="2"/>
  <c r="H28" i="2"/>
  <c r="G28" i="2"/>
  <c r="H27" i="2"/>
  <c r="G27" i="2"/>
  <c r="H26" i="2"/>
  <c r="G26" i="2"/>
  <c r="H25" i="2"/>
  <c r="G25" i="2"/>
  <c r="C1" i="2"/>
  <c r="N30" i="13"/>
  <c r="N29" i="13"/>
  <c r="N28" i="13"/>
  <c r="N27" i="13"/>
  <c r="B27" i="13"/>
  <c r="N26" i="13"/>
  <c r="H26" i="13"/>
  <c r="B26" i="13"/>
  <c r="N25" i="13"/>
  <c r="H25" i="13"/>
  <c r="B25" i="13"/>
  <c r="B21" i="13"/>
  <c r="B20" i="13"/>
  <c r="B19" i="13"/>
  <c r="H18" i="13"/>
  <c r="B18" i="13"/>
  <c r="H17" i="13"/>
  <c r="B17" i="13"/>
  <c r="N16" i="13"/>
  <c r="H16" i="13"/>
  <c r="B16" i="13"/>
  <c r="S26" i="13" l="1"/>
  <c r="S29" i="13"/>
  <c r="M16" i="13"/>
  <c r="M18" i="13"/>
  <c r="S28" i="13"/>
  <c r="G26" i="13"/>
  <c r="S27" i="13"/>
  <c r="S30" i="13"/>
  <c r="C154" i="2"/>
  <c r="C156" i="2"/>
  <c r="C152" i="2"/>
  <c r="C150" i="2"/>
  <c r="C155" i="2"/>
  <c r="C153" i="2"/>
  <c r="K25" i="13"/>
  <c r="J195" i="2"/>
  <c r="H101" i="2"/>
  <c r="G184" i="2"/>
  <c r="J93" i="2"/>
  <c r="G312" i="2"/>
  <c r="I19" i="11" s="1"/>
  <c r="G253" i="2"/>
  <c r="G274" i="2"/>
  <c r="H246" i="2"/>
  <c r="H136" i="2"/>
  <c r="J219" i="2"/>
  <c r="G108" i="2"/>
  <c r="G95" i="2"/>
  <c r="G246" i="2"/>
  <c r="H184" i="2"/>
  <c r="H266" i="2"/>
  <c r="G191" i="2"/>
  <c r="G205" i="2"/>
  <c r="H274" i="2"/>
  <c r="H61" i="2"/>
  <c r="G19" i="13"/>
  <c r="J220" i="2"/>
  <c r="R23" i="13" s="1"/>
  <c r="H231" i="2"/>
  <c r="G77" i="2"/>
  <c r="G296" i="2"/>
  <c r="D19" i="11" s="1"/>
  <c r="G313" i="2"/>
  <c r="I20" i="11" s="1"/>
  <c r="G20" i="13"/>
  <c r="G101" i="2"/>
  <c r="D139" i="2"/>
  <c r="C141" i="2" s="1"/>
  <c r="J196" i="2"/>
  <c r="L23" i="13" s="1"/>
  <c r="J161" i="2"/>
  <c r="F23" i="13" s="1"/>
  <c r="G231" i="2"/>
  <c r="H191" i="2"/>
  <c r="H205" i="2"/>
  <c r="G65" i="2"/>
  <c r="H77" i="2"/>
  <c r="G297" i="2"/>
  <c r="D20" i="11" s="1"/>
  <c r="H147" i="2"/>
  <c r="E306" i="2"/>
  <c r="J48" i="2"/>
  <c r="F14" i="13" s="1"/>
  <c r="E18" i="13"/>
  <c r="L25" i="13"/>
  <c r="G54" i="2"/>
  <c r="G72" i="2"/>
  <c r="F18" i="13"/>
  <c r="H54" i="2"/>
  <c r="G147" i="2"/>
  <c r="G223" i="2"/>
  <c r="G266" i="2"/>
  <c r="R25" i="13"/>
  <c r="H108" i="2"/>
  <c r="G198" i="2"/>
  <c r="E322" i="2"/>
  <c r="Q16" i="13"/>
  <c r="G21" i="13"/>
  <c r="H65" i="2"/>
  <c r="G213" i="2"/>
  <c r="G260" i="2"/>
  <c r="E291" i="2"/>
  <c r="E292" i="2" s="1"/>
  <c r="N26" i="11" s="1"/>
  <c r="G17" i="13"/>
  <c r="G61" i="2"/>
  <c r="D112" i="2"/>
  <c r="C114" i="2" s="1"/>
  <c r="G136" i="2"/>
  <c r="G163" i="2"/>
  <c r="H213" i="2"/>
  <c r="D168" i="2"/>
  <c r="C174" i="2" s="1"/>
  <c r="H223" i="2"/>
  <c r="J47" i="2"/>
  <c r="J94" i="2"/>
  <c r="L14" i="13" s="1"/>
  <c r="L17" i="13"/>
  <c r="M17" i="13" s="1"/>
  <c r="E16" i="13"/>
  <c r="G16" i="13" s="1"/>
  <c r="R16" i="13"/>
  <c r="Q25" i="13"/>
  <c r="H198" i="2"/>
  <c r="H260" i="2"/>
  <c r="G298" i="2"/>
  <c r="E27" i="13"/>
  <c r="G27" i="13" s="1"/>
  <c r="H72" i="2"/>
  <c r="H95" i="2"/>
  <c r="J160" i="2"/>
  <c r="H163" i="2"/>
  <c r="G314" i="2"/>
  <c r="F25" i="13"/>
  <c r="G25" i="13" s="1"/>
  <c r="J132" i="2"/>
  <c r="K26" i="13"/>
  <c r="M26" i="13" s="1"/>
  <c r="K14" i="13" l="1"/>
  <c r="S16" i="13"/>
  <c r="Q14" i="13" s="1"/>
  <c r="E23" i="13"/>
  <c r="M25" i="13"/>
  <c r="K23" i="13" s="1"/>
  <c r="S25" i="13"/>
  <c r="Q23" i="13" s="1"/>
  <c r="C157" i="2"/>
  <c r="C175" i="2"/>
  <c r="J221" i="2"/>
  <c r="C125" i="2"/>
  <c r="C176" i="2"/>
  <c r="C112" i="2"/>
  <c r="G299" i="2"/>
  <c r="H296" i="2" s="1"/>
  <c r="J49" i="2"/>
  <c r="C118" i="2"/>
  <c r="C115" i="2"/>
  <c r="C140" i="2"/>
  <c r="F292" i="2"/>
  <c r="E293" i="2" s="1"/>
  <c r="H280" i="2" s="1"/>
  <c r="C139" i="2"/>
  <c r="C173" i="2"/>
  <c r="C116" i="2"/>
  <c r="C120" i="2"/>
  <c r="G18" i="13"/>
  <c r="E14" i="13" s="1"/>
  <c r="C122" i="2"/>
  <c r="C113" i="2"/>
  <c r="C117" i="2"/>
  <c r="C121" i="2"/>
  <c r="C126" i="2"/>
  <c r="J95" i="2"/>
  <c r="C123" i="2"/>
  <c r="C127" i="2"/>
  <c r="C171" i="2"/>
  <c r="C168" i="2"/>
  <c r="C119" i="2"/>
  <c r="C124" i="2"/>
  <c r="C172" i="2"/>
  <c r="C170" i="2"/>
  <c r="C177" i="2"/>
  <c r="C169" i="2"/>
  <c r="J197" i="2"/>
  <c r="J162" i="2"/>
  <c r="J134" i="2"/>
  <c r="D21" i="11"/>
  <c r="D22" i="11" s="1"/>
  <c r="I21" i="11"/>
  <c r="G315" i="2"/>
  <c r="H313" i="2" l="1"/>
  <c r="H298" i="2"/>
  <c r="H312" i="2"/>
  <c r="H297" i="2"/>
  <c r="H314" i="2"/>
  <c r="C178" i="2"/>
  <c r="C179" i="2" s="1"/>
  <c r="I280" i="2"/>
  <c r="K11" i="13"/>
  <c r="D26" i="11"/>
  <c r="E20" i="11"/>
  <c r="E19" i="11"/>
  <c r="E21" i="11"/>
  <c r="I22" i="11"/>
  <c r="H315" i="2" l="1"/>
  <c r="H299" i="2"/>
  <c r="J19" i="11"/>
  <c r="J20" i="11"/>
  <c r="J21" i="11"/>
  <c r="E22" i="11"/>
  <c r="J22" i="11" l="1"/>
  <c r="I26" i="11"/>
  <c r="H253" i="2" l="1"/>
</calcChain>
</file>

<file path=xl/sharedStrings.xml><?xml version="1.0" encoding="utf-8"?>
<sst xmlns="http://schemas.openxmlformats.org/spreadsheetml/2006/main" count="2015" uniqueCount="442">
  <si>
    <t>Sala de Ventas </t>
  </si>
  <si>
    <t>Nombre del Proyecto</t>
  </si>
  <si>
    <t>Nombre del asesor que lo atiende</t>
  </si>
  <si>
    <t>Municipio/Ciudad</t>
  </si>
  <si>
    <t>Tipo de Proyecto </t>
  </si>
  <si>
    <t>Medio de contacto </t>
  </si>
  <si>
    <t xml:space="preserve">1¿El saludo fue amigable y profesional? Muy buenos días/tardes, según sea el caso.  </t>
  </si>
  <si>
    <t>2 ¿Se presenta con su nombre y en nombre de la empresa?</t>
  </si>
  <si>
    <t>3¿El asesor mantiene una buena presentación personal, usando su uniforme limpio y planchado?</t>
  </si>
  <si>
    <t>4¿Solicita conocer su nombre?</t>
  </si>
  <si>
    <t>5¿Se invita al cliente a tomar asiento de manera cortés?</t>
  </si>
  <si>
    <t>6¿Se utilizó alguna frase de halago durante el saludo?</t>
  </si>
  <si>
    <t>7Si la respuesta es SI Indique Cuales (Respuesta de Selección Múltiple)</t>
  </si>
  <si>
    <t>8¿Se indaga adecuadamente sobre las expectativas y conocimiento del cliente de los proyectos? (desea que revisemos a detalle el proyecto, proyecto de interés o prefiere que revisemos diferentes propues</t>
  </si>
  <si>
    <t>9¿Explica y solicita correctamente el proceso de toma de habeas data?</t>
  </si>
  <si>
    <t>10¿Hace alguna confirmación y ampliación de solicitud de datos personales del cliente?</t>
  </si>
  <si>
    <t>10.1 A continuación seleccione cuáles de los siguientes datos le fueron solicitados para ampliar información del proyecto:</t>
  </si>
  <si>
    <t>11¿Se realizó una indagación efectiva sobre las necesidades y características que busca en un inmueble?</t>
  </si>
  <si>
    <t>11.1 Si la respuesta es sí mencione cuales:</t>
  </si>
  <si>
    <t>13 ¿Se presentó el proyecto de forma clara y detallada?</t>
  </si>
  <si>
    <t xml:space="preserve">13.1 Si la respuesta es Sí, De las siguientes opciones indique que se le informo. </t>
  </si>
  <si>
    <t>14¿Se utilizaron herramientas visuales (modelo, maqueta, realidad aumentada) para la presentación?</t>
  </si>
  <si>
    <t>15 ¿El asesor demuestra habilidades persuasivas que influyen en los clientes para que continúen con el proceso de compra?</t>
  </si>
  <si>
    <t>16 ¿Se solicitó la documentación necesaria para la gestión del crédito?</t>
  </si>
  <si>
    <t>17¿Se acompañó al cliente al asesor del banco si estuvo presente?</t>
  </si>
  <si>
    <t>18¿Se despidió al cliente de manera cordial y profesional?</t>
  </si>
  <si>
    <t>19¿Recibió un resumen de la visita?</t>
  </si>
  <si>
    <t xml:space="preserve">21 ¿El asesor se mantiene en contacto visual con el cliente?
</t>
  </si>
  <si>
    <t xml:space="preserve">22 ¿Se mostró una actitud positiva y resolutiva durante la atención?
</t>
  </si>
  <si>
    <t xml:space="preserve">23 ¿Se ofreció alguna bebida al cliente durante la atención?
</t>
  </si>
  <si>
    <t xml:space="preserve">CES – Aplica únicamente para Virtuales. En una escala de 1 a 5 que tanto esfuerzo le genera el contacto con la constructora y/o proyecto, siendo 1 muy poco esfuerzo y 5 muy alto esfuerzo.
</t>
  </si>
  <si>
    <t>INS - En una escala de 1 a 10 qué tan satisfecho está con el servicio recibido por el personal de la constructora y/o proyecto siendo 1 Muy insatisfecho y 10 Satisfecho.</t>
  </si>
  <si>
    <t xml:space="preserve">NPS - En una escala del 0 al 10, ¿Qué tan probable es que recomiende a Constructora Bolívar a un amigo o familiar?"
</t>
  </si>
  <si>
    <t>¿Qué aspectos destacan de la atención brindada?</t>
  </si>
  <si>
    <t>¿Hay algo que considere que se podría mejorar?</t>
  </si>
  <si>
    <t>10.1</t>
  </si>
  <si>
    <t>10.2</t>
  </si>
  <si>
    <t>10.3</t>
  </si>
  <si>
    <t>10.4</t>
  </si>
  <si>
    <t>10.5</t>
  </si>
  <si>
    <t>10.6</t>
  </si>
  <si>
    <t>10.7</t>
  </si>
  <si>
    <t>10.8</t>
  </si>
  <si>
    <t>10.9</t>
  </si>
  <si>
    <t>10.10</t>
  </si>
  <si>
    <t>10.11</t>
  </si>
  <si>
    <t>10.12</t>
  </si>
  <si>
    <t>10.13</t>
  </si>
  <si>
    <t>10.14</t>
  </si>
  <si>
    <t>Sala Cerrito</t>
  </si>
  <si>
    <t>Arroyuelo</t>
  </si>
  <si>
    <t>Edwin imbachi</t>
  </si>
  <si>
    <t xml:space="preserve"> El Cerrito (Valle)</t>
  </si>
  <si>
    <t>VIS</t>
  </si>
  <si>
    <t>Presencial</t>
  </si>
  <si>
    <t>Si</t>
  </si>
  <si>
    <t>No</t>
  </si>
  <si>
    <t>Zona de interés;Salario / Ingresos mensuales;Nombre completo;Estado civil;Proyecto de interés;Dirección de residencia;Si sumará los ingresos de todas las personas que van a participar en la compra del inmueble, ¿En qué rango se encontraría?;La compra seria para vivienda o inversión;Presupuesto para la compra;Confirmar número de identificación del cliente;Confirmar número de teléfono actualizado del cliente;Confirmar el correo electrónico del cliente;Actividad económica (empleado, independiente o prestador de servicios);Desea compra con subsidio de vivienda;</t>
  </si>
  <si>
    <t>¿De qué características busca el apartamento? (# habitaciones, mt2, fecha de entrega) ;</t>
  </si>
  <si>
    <t>Para vivir</t>
  </si>
  <si>
    <t>Etapas o conjuntos;Tipo de vivienda por etapa (vis, no vis, vip).;Tipo de proyecto.;Estrato.;Tipos de apto.;Zonas comunes.;Implantación (# torres, aptos por piso y parqueadero).;Generalidades sobre ubicación (Calle, carrera, entorno cercano "Comercio, colegios, conveniencia, salud" y facilidad de acceso).;Destaca los beneficios del macroproyecto (si aplica).;Aclarar la proporción de los parqueaderos en caso de ser comunes (si aplica).;</t>
  </si>
  <si>
    <t>No estaba el asesor del banco</t>
  </si>
  <si>
    <t xml:space="preserve">Inmediato </t>
  </si>
  <si>
    <t>Zona de interés</t>
  </si>
  <si>
    <t>Salario / Ingresos mensuales</t>
  </si>
  <si>
    <t>Nombre completo</t>
  </si>
  <si>
    <t>Estado civil</t>
  </si>
  <si>
    <t>Proyecto de interés</t>
  </si>
  <si>
    <t>Dirección de residencia</t>
  </si>
  <si>
    <t>La compra seria para vivienda o inversión</t>
  </si>
  <si>
    <t>Presupuesto para la compra</t>
  </si>
  <si>
    <t>Confirmar número de identificación del cliente</t>
  </si>
  <si>
    <t>Confirmar número de teléfono actualizado del cliente</t>
  </si>
  <si>
    <t>Confirmar el correo electrónico del cliente</t>
  </si>
  <si>
    <t>Desea compra con subsidio de vivienda</t>
  </si>
  <si>
    <t>Jaramillo Mora</t>
  </si>
  <si>
    <t>Titanio</t>
  </si>
  <si>
    <t xml:space="preserve">Liliana </t>
  </si>
  <si>
    <t>Cali</t>
  </si>
  <si>
    <t>NO VIS</t>
  </si>
  <si>
    <t>Zona de interés;Salario / Ingresos mensuales;Nombre completo;Dirección de residencia;Estado civil;Proyecto de interés;Si sumará los ingresos de todas las personas que van a participar en la compra del inmueble, ¿En qué rango se encontraría?;La compra seria para vivienda o inversión;Presupuesto para la compra;Confirmar número de identificación del cliente;Confirmar número de teléfono actualizado del cliente;Confirmar el correo electrónico del cliente;Actividad económica (empleado, independiente o prestador de servicios);</t>
  </si>
  <si>
    <t>¿De qué características busca el apartamento? (# habitaciones, mt2, fecha de entrega) ;¿Qué lo motiva a comprar vivienda en esa zona?;¿Qué le llamó la atención del proyecto o cuál es el atributo que más le gusta de este?;</t>
  </si>
  <si>
    <t>M+d</t>
  </si>
  <si>
    <t>Entre verde reservado.</t>
  </si>
  <si>
    <t>Carolina</t>
  </si>
  <si>
    <t>Armenia</t>
  </si>
  <si>
    <t>Etapas o conjuntos;Estrato.;Tipos de apto.;Zonas comunes.;Implantación (# torres, aptos por piso y parqueadero).;Aclarar la proporción de los parqueaderos en caso de ser comunes (si aplica).;</t>
  </si>
  <si>
    <t>Amabilidad, claridad en la información, amigable y respetuosa</t>
  </si>
  <si>
    <t>Melendez</t>
  </si>
  <si>
    <t>Tierra Linda</t>
  </si>
  <si>
    <t>María Salome peña</t>
  </si>
  <si>
    <t xml:space="preserve">Para Inversión </t>
  </si>
  <si>
    <t>Etapas o conjuntos;Tipo de vivienda por etapa (vis, no vis, vip).;Tipo de proyecto.;Estrato.;Tipos de apto.;Zonas comunes.;Implantación (# torres, aptos por piso y parqueadero).;Generalidades sobre ubicación (Calle, carrera, entorno cercano "Comercio, colegios, conveniencia, salud" y facilidad de acceso).;Aclarar la proporción de los parqueaderos en caso de ser comunes (si aplica).;</t>
  </si>
  <si>
    <t>Sala Vivero</t>
  </si>
  <si>
    <t>Sakura</t>
  </si>
  <si>
    <t>No sé presentó.</t>
  </si>
  <si>
    <t>Zona de interés;Salario / Ingresos mensuales;Nombre completo;Estado civil;Proyecto de interés;Confirmar número de identificación del cliente;Confirmar número de teléfono actualizado del cliente;Confirmar el correo electrónico del cliente;Actividad económica (empleado, independiente o prestador de servicios)</t>
  </si>
  <si>
    <t xml:space="preserve">Fecha de entrega requerida </t>
  </si>
  <si>
    <t>Etapas o conjuntos;Tipo de proyecto.;Estrato.;Zonas comunes.;Implantación (# torres, aptos por piso y parqueadero).;Generalidades sobre ubicación (Calle, carrera, entorno cercano "Comercio, colegios, conveniencia, salud" y facilidad de acceso).;Destaca los beneficios del macroproyecto (si aplica).</t>
  </si>
  <si>
    <t>Pomelos</t>
  </si>
  <si>
    <t xml:space="preserve">Paula. Bastidas </t>
  </si>
  <si>
    <t>Proyecto de interés;Presupuesto para la compra;Confirmar número de identificación del cliente;Actividad económica (empleado, independiente o prestador de servicios)</t>
  </si>
  <si>
    <t xml:space="preserve">No muestra el apartamento modelo </t>
  </si>
  <si>
    <t>Sala Armenia</t>
  </si>
  <si>
    <t>Ejereal</t>
  </si>
  <si>
    <t>Stephanie Rodríguez</t>
  </si>
  <si>
    <t>Salario / Ingresos mensuales;Nombre completo;Estado civil;Proyecto de interés;Confirmar número de identificación del cliente;Confirmar número de teléfono actualizado del cliente;Confirmar el correo electrónico del cliente;Actividad económica (empleado, independiente o prestador de servicios);Desea compra con subsidio de vivienda;Todas estas preguntas de sondeo no fueron realizadas para ampliar informacion del proyecto, solo fue al final cuando tomo mis datos para enviar información del proyecto que ya había explicado</t>
  </si>
  <si>
    <t>Etapas o conjuntos;Tipo de vivienda por etapa (vis, no vis, vip).;Tipo de proyecto.;Tipos de apto.;Zonas comunes.;Implantación (# torres, aptos por piso y parqueadero).;Destaca los beneficios del macroproyecto (si aplica).;Aclarar la proporción de los parqueaderos en caso de ser comunes (si aplica).</t>
  </si>
  <si>
    <t>Loto</t>
  </si>
  <si>
    <t xml:space="preserve">Adriana Ospina </t>
  </si>
  <si>
    <t>Zona de interés;Nombre completo;Proyecto de interés;Confirmar número de identificación del cliente;Confirmar número de teléfono actualizado del cliente;Confirmar el correo electrónico del cliente;Actividad económica (empleado, independiente o prestador de servicios)</t>
  </si>
  <si>
    <t>Etapas o conjuntos;Tipo de vivienda por etapa (vis, no vis, vip).;Tipo de proyecto.;Zonas comunes.;Generalidades sobre ubicación (Calle, carrera, entorno cercano "Comercio, colegios, conveniencia, salud" y facilidad de acceso).;Destaca los beneficios del macroproyecto (si aplica).</t>
  </si>
  <si>
    <t xml:space="preserve">Fanery Fernández Arévalo </t>
  </si>
  <si>
    <t>Jamundí</t>
  </si>
  <si>
    <t xml:space="preserve">Usa un tono de apoyo durante la asesoría, que da a conocer las ventajas del proyecto y posibilidades de tomarlo </t>
  </si>
  <si>
    <t xml:space="preserve">Zona de interés;Salario / Ingresos mensuales;Nombre completo;Proyecto de interés;Si sumará los ingresos de todas las personas que van a participar en la compra del inmueble, ¿En qué rango se encontraría?;Presupuesto para la compra;Confirmar número de teléfono actualizado del cliente;Confirmar el correo electrónico del cliente;Actividad económica (empleado, independiente o prestador de servicios);Desea compra con subsidio de vivienda;Opción de unir hasta 4 ingresos, para lograr alcanzar un crédito </t>
  </si>
  <si>
    <t>¿De qué características busca el apartamento? (# habitaciones, mt2, fecha de entrega) ;¿Qué le llamó la atención del proyecto o cuál es el atributo que más le gusta de este?</t>
  </si>
  <si>
    <t>Etapas o conjuntos;Tipo de vivienda por etapa (vis, no vis, vip).;Tipo de proyecto.;Estrato.;Tipos de apto.;Zonas comunes.;Implantación (# torres, aptos por piso y parqueadero).;Generalidades sobre ubicación (Calle, carrera, entorno cercano "Comercio, colegios, conveniencia, salud" y facilidad de acceso).;Destaca los beneficios del macroproyecto (si aplica).;Aclarar la proporción de los parqueaderos en caso de ser comunes (si aplica).</t>
  </si>
  <si>
    <t>Rosé</t>
  </si>
  <si>
    <t xml:space="preserve">Lina María Henao </t>
  </si>
  <si>
    <t>Es un placer para nosotros que nos visite</t>
  </si>
  <si>
    <t>Salario / Ingresos mensuales;Proyecto de interés;Presupuesto para la compra;Confirmar número de teléfono actualizado del cliente;Confirmar el correo electrónico del cliente;Actividad económica (empleado, independiente o prestador de servicios);Desea compra con subsidio de vivienda</t>
  </si>
  <si>
    <t xml:space="preserve">Solterra </t>
  </si>
  <si>
    <t>Cristian</t>
  </si>
  <si>
    <t>Como ha estado? Me alegra, mi nombre es Cristian y cuénteme en que le puedo colaborar</t>
  </si>
  <si>
    <t>Nombre completo;Proyecto de interés;Confirmar número de teléfono actualizado del cliente;Desea compra con subsidio de vivienda</t>
  </si>
  <si>
    <t>Etapas o conjuntos;Tipo de vivienda por etapa (vis, no vis, vip).;Tipo de proyecto.;Estrato.;Tipos de apto.;Zonas comunes.;Implantación (# torres, aptos por piso y parqueadero).;Aclarar la proporción de los parqueaderos en caso de ser comunes (si aplica).</t>
  </si>
  <si>
    <t>Sala Parque Natura</t>
  </si>
  <si>
    <t>Solé</t>
  </si>
  <si>
    <t>Juan Esteban vargas</t>
  </si>
  <si>
    <t>Cómo se encuentra el día de hoy. Me encanta que se encuentre bien;Agradece, felicita y se conecta con el cliente a través de frases que hagan sentir al cliente, importante, admirado y que cuenta con respaldo.</t>
  </si>
  <si>
    <t>Zona de interés;Salario / Ingresos mensuales;Nombre completo;Estado civil;Proyecto de interés;La compra seria para vivienda o inversión;Presupuesto para la compra;Confirmar número de identificación del cliente;Confirmar número de teléfono actualizado del cliente;Confirmar el correo electrónico del cliente;Actividad económica (empleado, independiente o prestador de servicios)</t>
  </si>
  <si>
    <t>¿De qué características busca el apartamento? (# habitaciones, mt2, fecha de entrega) ;¿Qué lo motiva a comprar vivienda en esa zona?;¿Qué le llamó la atención del proyecto o cuál es el atributo que más le gusta de este?</t>
  </si>
  <si>
    <t>Si </t>
  </si>
  <si>
    <t>LeParc29</t>
  </si>
  <si>
    <t>Juan Vargas</t>
  </si>
  <si>
    <t>Zona de interés;Salario / Ingresos mensuales;Nombre completo;Dirección de residencia;Proyecto de interés;Si sumará los ingresos de todas las personas que van a participar en la compra del inmueble, ¿En qué rango se encontraría?;La compra seria para vivienda o inversión;Presupuesto para la compra;Confirmar número de identificación del cliente;Confirmar número de teléfono actualizado del cliente;Confirmar el correo electrónico del cliente;Actividad económica (empleado, independiente o prestador de servicios);Desea compra con subsidio de vivienda;Estado civil</t>
  </si>
  <si>
    <t>¿Tiene hijos? ¿Edades? ¿hombres, mujeres?</t>
  </si>
  <si>
    <t>Etapas o conjuntos;Tipo de vivienda por etapa (vis, no vis, vip).;Tipo de proyecto.;Tipos de apto.;Estrato.;Zonas comunes.;Implantación (# torres, aptos por piso y parqueadero).;Generalidades sobre ubicación (Calle, carrera, entorno cercano "Comercio, colegios, conveniencia, salud" y facilidad de acceso).;Destaca los beneficios del macroproyecto (si aplica).;Aclarar la proporción de los parqueaderos en caso de ser comunes (si aplica).</t>
  </si>
  <si>
    <t>Sala Ciudad del Valle</t>
  </si>
  <si>
    <t>Luciérnagas</t>
  </si>
  <si>
    <t>Yury</t>
  </si>
  <si>
    <t>Candelaria </t>
  </si>
  <si>
    <t>Nombre completo;Salario / Ingresos mensuales;Proyecto de interés;La compra seria para vivienda o inversión;Confirmar número de identificación del cliente;Confirmar número de teléfono actualizado del cliente;Confirmar el correo electrónico del cliente</t>
  </si>
  <si>
    <t>¿Quiénes van a vivir en el inmueble?</t>
  </si>
  <si>
    <t>Es un gusto atenderlo(a), le doy la bienvenida a Constructora Bolívar que por más de 40 años ha logrado cumplir el sueño de 200.000 colombianos, generando nuevos hogares y oportunidades de inversión.</t>
  </si>
  <si>
    <t>Zona de interés;Salario / Ingresos mensuales;Nombre completo;Estado civil;Proyecto de interés;La compra seria para vivienda o inversión;Presupuesto para la compra;Confirmar número de teléfono actualizado del cliente;Confirmar el correo electrónico del cliente;Actividad económica (empleado, independiente o prestador de servicios)</t>
  </si>
  <si>
    <t>¿Qué le llamó la atención del proyecto o cuál es el atributo que más le gusta de este?</t>
  </si>
  <si>
    <t>Sala Encanto del valle</t>
  </si>
  <si>
    <t>Miretta</t>
  </si>
  <si>
    <t xml:space="preserve">Leidy la Torre </t>
  </si>
  <si>
    <t>Es un placer tenerlo en esta sala de ventas</t>
  </si>
  <si>
    <t>Sala Virtual</t>
  </si>
  <si>
    <t xml:space="preserve">Natalia Marin </t>
  </si>
  <si>
    <t>N/A (WhatsApp - Telefónico)</t>
  </si>
  <si>
    <t>Tipo de proyecto.;Generalidades sobre ubicación (Calle, carrera, entorno cercano "Comercio, colegios, conveniencia, salud" y facilidad de acceso).</t>
  </si>
  <si>
    <t>Chipichape Living</t>
  </si>
  <si>
    <t>Lizeth Dahyana Torres</t>
  </si>
  <si>
    <t>Salario / Ingresos mensuales;Nombre completo;Zona de interés;Presupuesto para la compra</t>
  </si>
  <si>
    <t xml:space="preserve">Martha Liliana Escobar </t>
  </si>
  <si>
    <t>Salario / Ingresos mensuales;Nombre completo;Proyecto de interés;Si sumará los ingresos de todas las personas que van a participar en la compra del inmueble, ¿En qué rango se encontraría?;Confirmar número de teléfono actualizado del cliente;Confirmar el correo electrónico del cliente;Actividad económica (empleado, independiente o prestador de servicios)</t>
  </si>
  <si>
    <t>Fue una atención muy cortante, la señora mostraba el proyecto por medio de diapositivas pero las cuales no se veía bien, lo cual le informe y su única respuesta es que no las había descargado bien. Se notaba que quería desocuparse rápido y no fue clara con la información como si lo han hecho en otras visitas</t>
  </si>
  <si>
    <t xml:space="preserve">La atención por parte de los asesores e interés </t>
  </si>
  <si>
    <t>Las rosas</t>
  </si>
  <si>
    <t>JHOAN ESPINOZA</t>
  </si>
  <si>
    <t>Cómo se encuentra el día de hoy. Me encanta que se encuentre bien;Gracias por venir;Agradece, felicita y se conecta con el cliente a través de frases que hagan sentir al cliente, importante, admirado y que cuenta con respaldo.</t>
  </si>
  <si>
    <t>Zona de interés;Salario / Ingresos mensuales;Nombre completo;Proyecto de interés;La compra seria para vivienda o inversión;Presupuesto para la compra;Confirmar número de identificación del cliente;Confirmar número de teléfono actualizado del cliente;Actividad económica (empleado, independiente o prestador de servicios);Confirmar el correo electrónico del cliente;Desea compra con subsidio de vivienda</t>
  </si>
  <si>
    <t xml:space="preserve">Entrerios </t>
  </si>
  <si>
    <t>Leydi Domelin</t>
  </si>
  <si>
    <t>Zona de interés;Salario / Ingresos mensuales;Nombre completo;Proyecto de interés;Si sumará los ingresos de todas las personas que van a participar en la compra del inmueble, ¿En qué rango se encontraría?;La compra seria para vivienda o inversión;Presupuesto para la compra;Confirmar número de identificación del cliente;Confirmar número de teléfono actualizado del cliente;Confirmar el correo electrónico del cliente;Actividad económica (empleado, independiente o prestador de servicios);Desea compra con subsidio de vivienda</t>
  </si>
  <si>
    <t>¿Qué lo motiva a comprar vivienda en esa zona?</t>
  </si>
  <si>
    <t>Etapas o conjuntos;Tipo de vivienda por etapa (vis, no vis, vip).;Tipo de proyecto.;Zonas comunes.;Destaca los beneficios del macroproyecto (si aplica).;Generalidades sobre ubicación (Calle, carrera, entorno cercano "Comercio, colegios, conveniencia, salud" y facilidad de acceso).</t>
  </si>
  <si>
    <t xml:space="preserve">Lina Montoya </t>
  </si>
  <si>
    <t xml:space="preserve">Andrés Felipe Garcia </t>
  </si>
  <si>
    <t>Me alegra saludarle como se encuentra</t>
  </si>
  <si>
    <t>Zona de interés;Salario / Ingresos mensuales;Proyecto de interés;La compra seria para vivienda o inversión;Presupuesto para la compra;Desea compra con subsidio de vivienda</t>
  </si>
  <si>
    <t>¿Qué lo motiva a comprar vivienda en esa zona?;¿Qué le llamó la atención del proyecto o cuál es el atributo que más le gusta de este?</t>
  </si>
  <si>
    <t>Tipo de vivienda por etapa (vis, no vis, vip).;Tipo de proyecto.;Tipos de apto.;Zonas comunes.;Generalidades sobre ubicación (Calle, carrera, entorno cercano "Comercio, colegios, conveniencia, salud" y facilidad de acceso).;Destaca los beneficios del macroproyecto (si aplica).</t>
  </si>
  <si>
    <t>Urban Coliving</t>
  </si>
  <si>
    <t xml:space="preserve">Elizabeth Joaqui </t>
  </si>
  <si>
    <t xml:space="preserve">Ninguna </t>
  </si>
  <si>
    <t>Serene</t>
  </si>
  <si>
    <t>erson Pacheco</t>
  </si>
  <si>
    <t>Jhoan Espinosa</t>
  </si>
  <si>
    <t>Zona de interés;Salario / Ingresos mensuales;Proyecto de interés;La compra seria para vivienda o inversión;Actividad económica (empleado, independiente o prestador de servicios)</t>
  </si>
  <si>
    <t>Estrato.;Tipos de apto.;Zonas comunes.;Implantación (# torres, aptos por piso y parqueadero).;Generalidades sobre ubicación (Calle, carrera, entorno cercano "Comercio, colegios, conveniencia, salud" y facilidad de acceso).;Destaca los beneficios del macroproyecto (si aplica).;Aclarar la proporción de los parqueaderos en caso de ser comunes (si aplica).</t>
  </si>
  <si>
    <t>Sala Valle del Lili</t>
  </si>
  <si>
    <t>Vanesa Ruiz Lopez</t>
  </si>
  <si>
    <t>Zona de interés;Salario / Ingresos mensuales;Nombre completo;Estado civil;Proyecto de interés;Si sumará los ingresos de todas las personas que van a participar en la compra del inmueble, ¿En qué rango se encontraría?;La compra seria para vivienda o inversión;Presupuesto para la compra;Confirmar número de identificación del cliente;Confirmar número de teléfono actualizado del cliente;Confirmar el correo electrónico del cliente</t>
  </si>
  <si>
    <t xml:space="preserve">¿De qué características busca el apartamento? (# habitaciones, mt2, fecha de entrega) </t>
  </si>
  <si>
    <t>Tipo de proyecto.;Estrato.;Tipo de vivienda por etapa (vis, no vis, vip).;Etapas o conjuntos;Implantación (# torres, aptos por piso y parqueadero).;Tipos de apto.;Zonas comunes.;Aclarar la proporción de los parqueaderos en caso de ser comunes (si aplica).;Destaca los beneficios del macroproyecto (si aplica).;Generalidades sobre ubicación (Calle, carrera, entorno cercano "Comercio, colegios, conveniencia, salud" y facilidad de acceso).</t>
  </si>
  <si>
    <t>Cant</t>
  </si>
  <si>
    <t>%</t>
  </si>
  <si>
    <t>Total general</t>
  </si>
  <si>
    <t xml:space="preserve">% </t>
  </si>
  <si>
    <t>CAnt</t>
  </si>
  <si>
    <t xml:space="preserve">Cuenta de 1¿El saludo fue amigable y profesional? Muy buenos días/tardes, según sea el caso.  </t>
  </si>
  <si>
    <t>Cuenta de 1¿El saludo fue amigable y profesional? Muy buenos días/tardes, según sea el caso.  2</t>
  </si>
  <si>
    <t>Cuenta de 2 ¿Se presenta con su nombre y en nombre de la empresa?</t>
  </si>
  <si>
    <t>Cuenta de 2 ¿Se presenta con su nombre y en nombre de la empresa?2</t>
  </si>
  <si>
    <t>Cuenta de 3¿El asesor mantiene una buena presentación personal, usando su uniforme limpio y planchado?</t>
  </si>
  <si>
    <t>Cuenta de 3¿El asesor mantiene una buena presentación personal, usando su uniforme limpio y planchado?2</t>
  </si>
  <si>
    <t>Cuenta de 4¿Solicita conocer su nombre?</t>
  </si>
  <si>
    <t>Cuenta de 4¿Solicita conocer su nombre?2</t>
  </si>
  <si>
    <t>Cuenta de 5¿Se invita al cliente a tomar asiento de manera cortés?</t>
  </si>
  <si>
    <t>Cuenta de 5¿Se invita al cliente a tomar asiento de manera cortés?2</t>
  </si>
  <si>
    <t>Cuenta de 6¿Se utilizó alguna frase de halago durante el saludo?</t>
  </si>
  <si>
    <t>Cuenta de 6¿Se utilizó alguna frase de halago durante el saludo?2</t>
  </si>
  <si>
    <t>Cuenta de 7Si la respuesta es SI Indique Cuales (Respuesta de Selección Múltiple)</t>
  </si>
  <si>
    <t>Cuenta de 7Si la respuesta es SI Indique Cuales (Respuesta de Selección Múltiple)2</t>
  </si>
  <si>
    <t>(en blanco)</t>
  </si>
  <si>
    <t>Cuenta de 8¿Se indaga adecuadamente sobre las expectativas y conocimiento del cliente de los proyectos? (desea que revisemos a detalle el proyecto, proyecto de interés o prefiere que revisemos diferentes propues</t>
  </si>
  <si>
    <t>Cuenta de 8¿Se indaga adecuadamente sobre las expectativas y conocimiento del cliente de los proyectos? (desea que revisemos a detalle el proyecto, proyecto de interés o prefiere que revisemos diferentes propues2</t>
  </si>
  <si>
    <t>Cuenta de 9¿Explica y solicita correctamente el proceso de toma de habeas data?</t>
  </si>
  <si>
    <t>Cuenta de 9¿Explica y solicita correctamente el proceso de toma de habeas data?2</t>
  </si>
  <si>
    <t>Cuenta de 10¿Hace alguna confirmación y ampliación de solicitud de datos personales del cliente?</t>
  </si>
  <si>
    <t>Cuenta de 10¿Hace alguna confirmación y ampliación de solicitud de datos personales del cliente?2</t>
  </si>
  <si>
    <t>Cuenta de 11¿Se realizó una indagación efectiva sobre las necesidades y características que busca en un inmueble?</t>
  </si>
  <si>
    <t>Cuenta de 11¿Se realizó una indagación efectiva sobre las necesidades y características que busca en un inmueble?2</t>
  </si>
  <si>
    <t>Cuenta de 13 ¿Se presentó el proyecto de forma clara y detallada?</t>
  </si>
  <si>
    <t>Cuenta de 13 ¿Se presentó el proyecto de forma clara y detallada?2</t>
  </si>
  <si>
    <t>Cuenta de 10.1</t>
  </si>
  <si>
    <t>Cuenta de 10.2</t>
  </si>
  <si>
    <t>Cuenta de 10.3</t>
  </si>
  <si>
    <t>Cuenta de 10.4</t>
  </si>
  <si>
    <t>Cuenta de 10.5</t>
  </si>
  <si>
    <t>Si sumará los ingresos de todas las personas que van a participar en la compra del inmueble, ¿En qué rango se encontraría?</t>
  </si>
  <si>
    <t>Actividad económica (empleado, independiente o prestador de servicios)</t>
  </si>
  <si>
    <t>Todas estas preguntas de sondeo no fueron realizadas para ampliar informacion del proyecto, solo fue al final cuando tomo mis datos para enviar información del proyecto que ya había explicado</t>
  </si>
  <si>
    <t xml:space="preserve">Opción de unir hasta 4 ingresos, para lograr alcanzar un crédito </t>
  </si>
  <si>
    <t>Cuenta de 10.6</t>
  </si>
  <si>
    <t>Cuenta de 10.7</t>
  </si>
  <si>
    <t>Cuenta de 10.8</t>
  </si>
  <si>
    <t>Cuenta de 10.9</t>
  </si>
  <si>
    <t>Cuenta de 10.10</t>
  </si>
  <si>
    <t>Cuenta de 10.11</t>
  </si>
  <si>
    <t>Cuenta de 10.12</t>
  </si>
  <si>
    <t>Cuenta de 10.13</t>
  </si>
  <si>
    <t>Cuenta de 10.14</t>
  </si>
  <si>
    <t>11,1</t>
  </si>
  <si>
    <t>11,2</t>
  </si>
  <si>
    <t>11,3</t>
  </si>
  <si>
    <t>Cuenta de 11,1</t>
  </si>
  <si>
    <t>Cuenta de 11,2</t>
  </si>
  <si>
    <t>Cuenta de 11,3</t>
  </si>
  <si>
    <t>12 Clasificación  de la compra </t>
  </si>
  <si>
    <t>Cuenta de 12 Clasificación  de la compra </t>
  </si>
  <si>
    <t>Cuenta de 12 Clasificación  de la compra 2</t>
  </si>
  <si>
    <t>12,1</t>
  </si>
  <si>
    <t>12,2</t>
  </si>
  <si>
    <t>12,3</t>
  </si>
  <si>
    <t>¿Qué actividades les gusta realizar?</t>
  </si>
  <si>
    <t>¿Tiene mascotas?</t>
  </si>
  <si>
    <t>¿Hace cuanto está buscando vivienda?</t>
  </si>
  <si>
    <t>¿Qué ha evitado que tome la decisión de realizar la compra?</t>
  </si>
  <si>
    <t>12,4</t>
  </si>
  <si>
    <t>Cuenta de 12,1</t>
  </si>
  <si>
    <t>Cuenta de 12,2</t>
  </si>
  <si>
    <t>Cuenta de 12,3</t>
  </si>
  <si>
    <t>Cuenta de 12,4</t>
  </si>
  <si>
    <t>Etapas o conjuntos</t>
  </si>
  <si>
    <t>Tipo de vivienda por etapa (vis, no vis, vip).</t>
  </si>
  <si>
    <t>Tipo de proyecto.</t>
  </si>
  <si>
    <t>Estrato.</t>
  </si>
  <si>
    <t>Tipos de apto.</t>
  </si>
  <si>
    <t>Zonas comunes.</t>
  </si>
  <si>
    <t>Implantación (# torres, aptos por piso y parqueadero).</t>
  </si>
  <si>
    <t>Generalidades sobre ubicación (Calle, carrera, entorno cercano "Comercio, colegios, conveniencia, salud" y facilidad de acceso).</t>
  </si>
  <si>
    <t>Destaca los beneficios del macroproyecto (si aplica).</t>
  </si>
  <si>
    <t>Aclarar la proporción de los parqueaderos en caso de ser comunes (si aplica).</t>
  </si>
  <si>
    <t>13,1</t>
  </si>
  <si>
    <t>13,2</t>
  </si>
  <si>
    <t>13,3</t>
  </si>
  <si>
    <t>13,4</t>
  </si>
  <si>
    <t>13,5</t>
  </si>
  <si>
    <t>13,6</t>
  </si>
  <si>
    <t>13,7</t>
  </si>
  <si>
    <t>13,8</t>
  </si>
  <si>
    <t>13,9</t>
  </si>
  <si>
    <t>13,10</t>
  </si>
  <si>
    <t>Cuenta de 13,1</t>
  </si>
  <si>
    <t>Cuenta de 13,2</t>
  </si>
  <si>
    <t>Cuenta de 13,3</t>
  </si>
  <si>
    <t>Cuenta de 13,4</t>
  </si>
  <si>
    <t>Cuenta de 13,5</t>
  </si>
  <si>
    <t>Cuenta de 13,6</t>
  </si>
  <si>
    <t>Cuenta de 13,7</t>
  </si>
  <si>
    <t>Cuenta de 13,8</t>
  </si>
  <si>
    <t>Cuenta de 13,9</t>
  </si>
  <si>
    <t>Cuenta de 13,10</t>
  </si>
  <si>
    <t>Cuenta de 14¿Se utilizaron herramientas visuales (modelo, maqueta, realidad aumentada) para la presentación?</t>
  </si>
  <si>
    <t>Cuenta de 14¿Se utilizaron herramientas visuales (modelo, maqueta, realidad aumentada) para la presentación?2</t>
  </si>
  <si>
    <t>Cuenta de 15 ¿El asesor demuestra habilidades persuasivas que influyen en los clientes para que continúen con el proceso de compra?</t>
  </si>
  <si>
    <t>Cuenta de 15 ¿El asesor demuestra habilidades persuasivas que influyen en los clientes para que continúen con el proceso de compra?2</t>
  </si>
  <si>
    <t>Cuenta de 16 ¿Se solicitó la documentación necesaria para la gestión del crédito?</t>
  </si>
  <si>
    <t>Cuenta de 16 ¿Se solicitó la documentación necesaria para la gestión del crédito?2</t>
  </si>
  <si>
    <t>16,1 Busca la viabilidad inmediata del crédito. Se deben solicitar los documentos necesarios para obtener la aprobación del crédito.</t>
  </si>
  <si>
    <t>Cuenta de 16,1 Busca la viabilidad inmediata del crédito. Se deben solicitar los documentos necesarios para obtener la aprobación del crédito.</t>
  </si>
  <si>
    <t>Cuenta de 17¿Se acompañó al cliente al asesor del banco si estuvo presente?</t>
  </si>
  <si>
    <t>Cuenta de 17¿Se acompañó al cliente al asesor del banco si estuvo presente?2</t>
  </si>
  <si>
    <t>Cuenta de 18¿Se despidió al cliente de manera cordial y profesional?</t>
  </si>
  <si>
    <t>Cuenta de 18¿Se despidió al cliente de manera cordial y profesional?2</t>
  </si>
  <si>
    <t>Cuenta de 19¿Recibió un resumen de la visita?</t>
  </si>
  <si>
    <t>Cuenta de 19¿Recibió un resumen de la visita?2</t>
  </si>
  <si>
    <t xml:space="preserve">3-5 días </t>
  </si>
  <si>
    <t xml:space="preserve">6-10 días </t>
  </si>
  <si>
    <t xml:space="preserve">Cuenta de 21 ¿El asesor se mantiene en contacto visual con el cliente?
</t>
  </si>
  <si>
    <t>Cuenta de 21 ¿El asesor se mantiene en contacto visual con el cliente?</t>
  </si>
  <si>
    <t xml:space="preserve">Cuenta de 22 ¿Se mostró una actitud positiva y resolutiva durante la atención?
</t>
  </si>
  <si>
    <t>Cuenta de 22 ¿Se mostró una actitud positiva y resolutiva durante la atención?</t>
  </si>
  <si>
    <t xml:space="preserve">Cuenta de 23 ¿Se ofreció alguna bebida al cliente durante la atención?
</t>
  </si>
  <si>
    <t>Cuenta de 23 ¿Se ofreció alguna bebida al cliente durante la atención?</t>
  </si>
  <si>
    <t xml:space="preserve">Suma de CES – Aplica únicamente para Virtuales. En una escala de 1 a 5 que tanto esfuerzo le genera el contacto con la constructora y/o proyecto, siendo 1 muy poco esfuerzo y 5 muy alto esfuerzo.
</t>
  </si>
  <si>
    <t>X</t>
  </si>
  <si>
    <t>Y</t>
  </si>
  <si>
    <t xml:space="preserve">Total General </t>
  </si>
  <si>
    <t>Inicial</t>
  </si>
  <si>
    <t>Nivel</t>
  </si>
  <si>
    <t>Cantidad</t>
  </si>
  <si>
    <t>Final</t>
  </si>
  <si>
    <t>ESCALA</t>
  </si>
  <si>
    <t>Suma</t>
  </si>
  <si>
    <t>Diferencia</t>
  </si>
  <si>
    <t>Grados</t>
  </si>
  <si>
    <t>Satisfechos</t>
  </si>
  <si>
    <t>Indiferentes</t>
  </si>
  <si>
    <t>Insatisfechos</t>
  </si>
  <si>
    <t xml:space="preserve">TOTAL </t>
  </si>
  <si>
    <t xml:space="preserve">Promotores </t>
  </si>
  <si>
    <t xml:space="preserve">Neutrales </t>
  </si>
  <si>
    <t>Detractores</t>
  </si>
  <si>
    <t>Arbopance</t>
  </si>
  <si>
    <t>seleccione cuáles de los siguientes datos le fueron solicitados para ampliar información del proyecto:</t>
  </si>
  <si>
    <t xml:space="preserve">Cant </t>
  </si>
  <si>
    <t>Cuenta de 16,1 Busca la viabilidad inmediata del crédito. Se deben solicitar los documentos necesarios para obtener la aprobación del crédito.2</t>
  </si>
  <si>
    <t>2. Indagación y Toma de Habeas Data</t>
  </si>
  <si>
    <t>24¿Recibió un contacto de seguimiento?</t>
  </si>
  <si>
    <t>24.1 ¿Si la respuesta es sí, mencione en qué periodo de tiempo posterior a la visita se hizo contacto para seguimiento de parte del asesor?</t>
  </si>
  <si>
    <t>Cuenta de 24¿Recibió un contacto de seguimiento?</t>
  </si>
  <si>
    <t>Cuenta de 24¿Recibió un contacto de seguimiento?2</t>
  </si>
  <si>
    <t>Cuenta de 24.1 ¿Si la respuesta es sí, mencione en qué periodo de tiempo posterior a la visita se hizo contacto para seguimiento de parte del asesor?</t>
  </si>
  <si>
    <t>Cuenta de 24.1 ¿Si la respuesta es sí, mencione en qué periodo de tiempo posterior a la visita se hizo contacto para seguimiento de parte del asesor?2</t>
  </si>
  <si>
    <t xml:space="preserve">Virtual -  WhatsApp </t>
  </si>
  <si>
    <t xml:space="preserve">Bolívar </t>
  </si>
  <si>
    <t>JM Inmobiliaria</t>
  </si>
  <si>
    <t xml:space="preserve">Habitare </t>
  </si>
  <si>
    <t xml:space="preserve"> WhatsApp </t>
  </si>
  <si>
    <t>Cuenta de NPS - En una escala del 0 al 10, ¿Qué tan probable es que recomiende a Constructora Bolívar a un amigo o familiar?"</t>
  </si>
  <si>
    <t>Cuenta de INS - En una escala de 1 a 10 qué tan satisfecho está con el servicio recibido por el personal de la constructora y/o proyecto siendo 1 Muy insatisfecho y 10 Satisfecho.</t>
  </si>
  <si>
    <t>Asesoría y Presentación del Proyecto</t>
  </si>
  <si>
    <t xml:space="preserve"> </t>
  </si>
  <si>
    <t xml:space="preserve">Gestion del crédito </t>
  </si>
  <si>
    <t>Factores generales de la atención</t>
  </si>
  <si>
    <t>INDICADORES</t>
  </si>
  <si>
    <t>Saludo y Presentación</t>
  </si>
  <si>
    <t>Perfilamiento del cliente</t>
  </si>
  <si>
    <t>20 Si la respuesta es sí, mencione en qué periodo de tiempo posterior a la visita se hizo</t>
  </si>
  <si>
    <t>Cuenta de 20 Si la respuesta es sí, mencione en qué periodo de tiempo posterior a la visita se hizo</t>
  </si>
  <si>
    <t>Cuenta de 20 Si la respuesta es sí, mencione en qué periodo de tiempo posterior a la visita se hizo2</t>
  </si>
  <si>
    <t xml:space="preserve">Cumple </t>
  </si>
  <si>
    <t xml:space="preserve">No Cumple </t>
  </si>
  <si>
    <t xml:space="preserve">No cumple </t>
  </si>
  <si>
    <t xml:space="preserve">Mejora </t>
  </si>
  <si>
    <t xml:space="preserve">SALUDO Y PRESENTACIÓN </t>
  </si>
  <si>
    <t>INDAGACIÓN Y TOMA DE HABEAS DATA</t>
  </si>
  <si>
    <t xml:space="preserve">PERFILAMIENTO DEL CLIENTE </t>
  </si>
  <si>
    <t>ASESORIA Y PRESENTACIÓN DEL PROYECTO</t>
  </si>
  <si>
    <t xml:space="preserve">CUMPLIMEINTO GENERAL DEL SERVICIO </t>
  </si>
  <si>
    <t xml:space="preserve">GESTIÓN DEL CRÉDITO </t>
  </si>
  <si>
    <t>FACTORES GENERALES DE LA ATENCIÓN</t>
  </si>
  <si>
    <t>21 ¿El asesor se mantiene en contacto visual con el cliente?</t>
  </si>
  <si>
    <t>22 ¿Se mostró una actitud positiva y resolutiva durante la atención?</t>
  </si>
  <si>
    <t>23 ¿Se ofreció alguna bebida al cliente durante la atención?</t>
  </si>
  <si>
    <t xml:space="preserve">Si </t>
  </si>
  <si>
    <t>Constructora 2</t>
  </si>
  <si>
    <t>Constructora Bolívar</t>
  </si>
  <si>
    <t xml:space="preserve">Competencia </t>
  </si>
  <si>
    <t>Cuenta de Constructora 2</t>
  </si>
  <si>
    <t xml:space="preserve">INDICADOR DE ESFUERZO </t>
  </si>
  <si>
    <t>INDICADOR DE SATISFACCIÓN</t>
  </si>
  <si>
    <t>INDICADOR DE PROMOCIÓN</t>
  </si>
  <si>
    <t xml:space="preserve">Constructora Bolívar </t>
  </si>
  <si>
    <t xml:space="preserve">INDICADORES </t>
  </si>
  <si>
    <t xml:space="preserve">% CUMPLIMIENTO </t>
  </si>
  <si>
    <t xml:space="preserve">Sin Comentario </t>
  </si>
  <si>
    <t>El personal se destaca por su amabilidad y disposición para atender, además de demostrar un conocimiento profundo y detallado sobre el tema, lo que genera confianza.</t>
  </si>
  <si>
    <t>Destacan por su amabilidad y disposición para atender, acompañado de un conocimiento profundo y completo sobre el tema. Responden de manera precisa y acertada a cada inquietud planteada, transmitiendo confianza y asegurando que todas las dudas sean resueltas con claridad.</t>
  </si>
  <si>
    <t>Recibí una atención amable y ágil. La persona que me atendió me proporcionó toda la información necesaria, demostrando un amplio conocimiento, y siempre se mantuvo contacto visual, acompañándolo con una sonrisa.</t>
  </si>
  <si>
    <t>Gestionan el proyecto de manera excelente y el asesor es muy atento.</t>
  </si>
  <si>
    <t>La explicación fue clara y detallada, lo que facilitó la comprensión de toda la información. El asesor demostró un enfoque personalizado, buscando siempre la opción que mejor se adapte a las necesidades y preferencias del cliente.</t>
  </si>
  <si>
    <t>La persona transmitió una gran seguridad al hablar, demostrando confianza en su conocimiento y habilidades. Su tono de voz firme y claro reflejó certeza en la información proporcionada, lo que generó confianza y tranquilidad al cliente.</t>
  </si>
  <si>
    <t>Siempre mantuvo una actitud positiva, mostrando entusiasmo y disposición en todo momento. Su enfoque optimista y su energía contagiosa contribuyeron a crear un ambiente agradable y motivador.</t>
  </si>
  <si>
    <t>Se ofrecieron diversas alternativas de proyectos, adaptadas a las necesidades y objetivos específicos del cliente. Cada opción fue explicada detalladamente, resaltando sus ventajas y características.</t>
  </si>
  <si>
    <t>Se ofrecieron diversas alternativas de proyectos, adaptadas a las necesidades y objetivos específicos del cliente</t>
  </si>
  <si>
    <t xml:space="preserve">La atención fue bastante cortante. La señora presentó el proyecto mediante diapositivas, pero la calidad de las imágenes no era buena. </t>
  </si>
  <si>
    <t>La variedad de proyectos que se presentan al cliente, con diversas opciones.</t>
  </si>
  <si>
    <t xml:space="preserve">Tener apartamento modelo, mejorar el recibimiento por parte del guarda de seguridad. </t>
  </si>
  <si>
    <t>Explican cada detalle del proyecto con gran claridad, lo que facilita la comprensión y asegura que todas las partes estén alineadas y satisfechas.</t>
  </si>
  <si>
    <t>Conectar mejor con el cliente, reforzar un trato cercano, generando un ambiente de confianza.</t>
  </si>
  <si>
    <t xml:space="preserve">El personal destaca por su cortesía. </t>
  </si>
  <si>
    <t xml:space="preserve">Ampliar sobre lo que requiere el cliente, se quedan con la información básica. </t>
  </si>
  <si>
    <t>Sería bueno obtener un recordatorio de la visita, un calendario, agenda o algo que recuerde la experiencia.</t>
  </si>
  <si>
    <t>No hace mayor cantidad de preguntas, todo lo hace el usuario.</t>
  </si>
  <si>
    <t xml:space="preserve">No se profundiza en la necesidad del usuario es más importante el crédito. </t>
  </si>
  <si>
    <t>Una mejor atención y mas amplia información, sin afanes.</t>
  </si>
  <si>
    <t xml:space="preserve">Su forma de presentar el proyecto y aclarar dudas es excelente. </t>
  </si>
  <si>
    <t xml:space="preserve">Ninguno. </t>
  </si>
  <si>
    <t>Es amable esta atento a responder todas las preguntas.</t>
  </si>
  <si>
    <t xml:space="preserve">Existió una dificultad de contacto por la diferencia horaria. </t>
  </si>
  <si>
    <t xml:space="preserve">La explicación fue clara y detallada.  </t>
  </si>
  <si>
    <t xml:space="preserve">Presentan muy bien los proyectos físicos como tal. </t>
  </si>
  <si>
    <t>El recibimiento es muy malo.</t>
  </si>
  <si>
    <t>Se percibe un lugar con diseño armonioso, junto con la atención a los pequeños detalles, invita a disfrutar de una experiencia única y cómoda que se adapta perfecta me.</t>
  </si>
  <si>
    <t>Faltaría indagación de mis necesidades, hobbis, necesidades que me llevan a comprar una vivienda, indagación de quien me acompaña en este sueño de tener vivienda propia como por ejemplo si tengo pareja, padres, mascota, hijos, et.</t>
  </si>
  <si>
    <t>Deben ofrecer algo de beber,  no hace preguntas para identificar mis gustos, mis necesidades y entorno, para hacer una conexión mas cercana a mis intereses. En algunos puntos siento que no tenia todo el conocimiento y me dijo que seria contactado por una asesora que maneja mas la información.</t>
  </si>
  <si>
    <t xml:space="preserve">Joan Espinosa durante la atención siempre se mantuvo muy cordial, atento a lo que siempre preguntaba y aunque respondía muy tarde por mis ocupaciones siempre estaba allí con toda la actitud, respondía a mido de ver rápido pero me enviaba muchos audios que me dificultaban escucharlo en reuniones. Pero destaco siempre su actitud y disposición </t>
  </si>
  <si>
    <t>Los filtros iniciales con preguntas de perfilamiento hubiesen servido para identificar realmente que quería yo como cliente, se limito a la vaga información que le di, y enviarme mucha información difícil de consumir con todos los proyectos que tienen. Una oportunidad esta en un onepage colocar los proyectos por sector, asi ir asesorando, pero al enviarme tanta información en un solo momento es difícil. Otra cosa es que me enviaba muchos audios y no podía escucharlo si estaba en reunión, en algunos audios se escuchaba con mucha música, o comiendo cosa que no se percibía con una atención netamente profesional</t>
  </si>
  <si>
    <t xml:space="preserve">El asesor muestra buen dominio del tema, resuelve las inquietudes. </t>
  </si>
  <si>
    <t>Muestra interés pen atender al usuario,</t>
  </si>
  <si>
    <t>Se debe perfilar al cliente y mejorar la forma de contacto, ya que se coloca el lead pero no llaman, para lograr el contacto toco buscar en la pagina web un WhatsApp</t>
  </si>
  <si>
    <t>Fue una excelente atención, cordial, ofrecieron bebidas cosa que no hicieron  en los otros principalmente en bolívar, ya que Meléndez cuenta para autoservicio. Y mostró mucha disposición para brindar información de acuerdo  a los ingresos.</t>
  </si>
  <si>
    <t>Entrega varias alternativas de vivienda y tiene disposición de aclarar las dudas.</t>
  </si>
  <si>
    <t xml:space="preserve">Es difícil el proceso de contacto ya que es largo, se fueron necesarios tres contactos para lograr hablar con la asesora. </t>
  </si>
  <si>
    <t>Poder indagar en cuales son mis expectativas de tener casa propia, preguntas sobre mi perfil crediticio y preguntas y/o comentarios que conecten con emociones</t>
  </si>
  <si>
    <t xml:space="preserve">La proyección que realizan del proyecto, mientras todos los apartamentos modelos, los cuales los tienen en obra gris y full, y es una asesora que tiene disposición de atender. Fue una buena atención y a pesar de tener gente en espera no fue acelerado. </t>
  </si>
  <si>
    <t xml:space="preserve">Sí, ofrecer algo de beber al cliente. </t>
  </si>
  <si>
    <t>Cuenta de Sala de Ventas </t>
  </si>
  <si>
    <t>Constructora</t>
  </si>
  <si>
    <t>Cuenta de Constructora</t>
  </si>
  <si>
    <t>Cuenta de Constructora2</t>
  </si>
  <si>
    <t>12.1 continuación mencione si se le realizaron algunas de las siguientes preguntas:</t>
  </si>
  <si>
    <t>11.1 Si la respuesta es sí mencione cuales</t>
  </si>
  <si>
    <t>j</t>
  </si>
  <si>
    <t>cant</t>
  </si>
  <si>
    <t>w</t>
  </si>
  <si>
    <t xml:space="preserve">No </t>
  </si>
  <si>
    <t>Cuenta de Sala de Ventas 2</t>
  </si>
  <si>
    <t>Catania</t>
  </si>
  <si>
    <t>Sala Leparc29</t>
  </si>
  <si>
    <t xml:space="preserve">8¿Se indaga adecuadamente sobre las expectativas y conocimiento del cliente de los proyectos? </t>
  </si>
  <si>
    <t xml:space="preserve">Habitare - Virtual </t>
  </si>
  <si>
    <t xml:space="preserve">JM Inmobiliaria - Virtual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</si>
</sst>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4">
    <numFmt numFmtId="164" formatCode="0.0%"/>
    <numFmt numFmtId="165" formatCode="0.0000"/>
    <numFmt numFmtId="166" formatCode="0.000"/>
    <numFmt numFmtId="167" formatCode="0.00000000%"/>
  </numFmts>
  <fonts count="47" x14ac:knownFonts="1">
    <font>
      <sz val="11"/>
      <color theme="1"/>
      <name val="Calibri"/>
      <family val="2"/>
      <scheme val="minor"/>
    </font>
    <font>
      <sz val="8"/>
      <name val="Calibri"/>
      <family val="2"/>
      <scheme val="minor"/>
    </font>
    <font>
      <sz val="11"/>
      <color theme="1"/>
      <name val="Calibri"/>
      <family val="2"/>
      <scheme val="minor"/>
    </font>
    <font>
      <b/>
      <sz val="9"/>
      <color rgb="FFC00000"/>
      <name val="Lato"/>
      <family val="2"/>
    </font>
    <font>
      <b/>
      <sz val="9"/>
      <color rgb="FF00B050"/>
      <name val="Lato"/>
      <family val="2"/>
    </font>
    <font>
      <b/>
      <sz val="9"/>
      <color rgb="FFFFC000"/>
      <name val="Lato"/>
      <family val="2"/>
    </font>
    <font>
      <b/>
      <sz val="9"/>
      <color theme="2" tint="-0.749992370372631"/>
      <name val="Lato"/>
      <family val="2"/>
    </font>
    <font>
      <sz val="12"/>
      <color theme="1"/>
      <name val="Calibri Light"/>
      <family val="2"/>
      <scheme val="major"/>
    </font>
    <font>
      <b/>
      <sz val="20"/>
      <color theme="1"/>
      <name val="Calibri Light"/>
      <family val="2"/>
      <scheme val="major"/>
    </font>
    <font>
      <b/>
      <sz val="12"/>
      <color theme="0"/>
      <name val="Calibri Light"/>
      <family val="2"/>
      <scheme val="major"/>
    </font>
    <font>
      <sz val="12"/>
      <color theme="0"/>
      <name val="Calibri Light"/>
      <family val="2"/>
      <scheme val="major"/>
    </font>
    <font>
      <b/>
      <sz val="12"/>
      <color rgb="FF000000"/>
      <name val="Calibri Light"/>
      <family val="2"/>
      <scheme val="major"/>
    </font>
    <font>
      <sz val="12"/>
      <color rgb="FF000000"/>
      <name val="Calibri Light"/>
      <family val="2"/>
      <scheme val="major"/>
    </font>
    <font>
      <b/>
      <sz val="12"/>
      <color theme="1"/>
      <name val="Calibri Light"/>
      <family val="2"/>
      <scheme val="major"/>
    </font>
    <font>
      <b/>
      <sz val="12"/>
      <color rgb="FFC00000"/>
      <name val="Calibri Light"/>
      <family val="2"/>
      <scheme val="major"/>
    </font>
    <font>
      <b/>
      <sz val="12"/>
      <color rgb="FF00B050"/>
      <name val="Calibri Light"/>
      <family val="2"/>
      <scheme val="major"/>
    </font>
    <font>
      <b/>
      <sz val="12"/>
      <color rgb="FFFFC000"/>
      <name val="Calibri Light"/>
      <family val="2"/>
      <scheme val="major"/>
    </font>
    <font>
      <b/>
      <sz val="12"/>
      <color theme="2" tint="-0.749992370372631"/>
      <name val="Calibri Light"/>
      <family val="2"/>
      <scheme val="major"/>
    </font>
    <font>
      <b/>
      <sz val="12"/>
      <color rgb="FF359946"/>
      <name val="Calibri Light"/>
      <family val="2"/>
      <scheme val="major"/>
    </font>
    <font>
      <sz val="12"/>
      <color theme="1"/>
      <name val="Calibri Light"/>
      <family val="2"/>
      <scheme val="major"/>
    </font>
    <font>
      <b/>
      <sz val="12"/>
      <color theme="1"/>
      <name val="Calibri Light"/>
      <family val="2"/>
      <scheme val="major"/>
    </font>
    <font>
      <sz val="12"/>
      <color theme="0"/>
      <name val="Calibri Light"/>
      <family val="2"/>
      <scheme val="major"/>
    </font>
    <font>
      <b/>
      <sz val="14"/>
      <color theme="0"/>
      <name val="Calibri Light"/>
      <family val="2"/>
      <scheme val="major"/>
    </font>
    <font>
      <b/>
      <sz val="12"/>
      <color rgb="FF2B8B4B"/>
      <name val="Calibri Light"/>
      <family val="2"/>
      <scheme val="major"/>
    </font>
    <font>
      <sz val="11"/>
      <color theme="1"/>
      <name val="Palatino Linotype"/>
      <family val="1"/>
    </font>
    <font>
      <b/>
      <i/>
      <sz val="14"/>
      <color theme="1"/>
      <name val="Palatino Linotype"/>
      <family val="1"/>
    </font>
    <font>
      <b/>
      <sz val="15"/>
      <color theme="1"/>
      <name val="Palatino Linotype"/>
      <family val="1"/>
    </font>
    <font>
      <b/>
      <sz val="11"/>
      <color rgb="FF2B8B4B"/>
      <name val="Palatino Linotype"/>
      <family val="1"/>
    </font>
    <font>
      <b/>
      <sz val="11"/>
      <color rgb="FFC00000"/>
      <name val="Palatino Linotype"/>
      <family val="1"/>
    </font>
    <font>
      <sz val="14"/>
      <color theme="1"/>
      <name val="Palatino Linotype"/>
      <family val="1"/>
    </font>
    <font>
      <b/>
      <sz val="14"/>
      <color theme="1"/>
      <name val="Palatino Linotype"/>
      <family val="1"/>
    </font>
    <font>
      <sz val="9"/>
      <color theme="1"/>
      <name val="Palatino Linotype"/>
      <family val="1"/>
    </font>
    <font>
      <b/>
      <sz val="10"/>
      <color rgb="FF504741"/>
      <name val="Palatino Linotype"/>
      <family val="1"/>
    </font>
    <font>
      <sz val="9"/>
      <color rgb="FF504741"/>
      <name val="Palatino Linotype"/>
      <family val="1"/>
    </font>
    <font>
      <sz val="11"/>
      <color theme="0"/>
      <name val="Calibri"/>
      <family val="2"/>
      <scheme val="minor"/>
    </font>
    <font>
      <sz val="9"/>
      <color theme="0"/>
      <name val="Palatino Linotype"/>
      <family val="1"/>
    </font>
    <font>
      <b/>
      <i/>
      <sz val="14"/>
      <color theme="0"/>
      <name val="Palatino Linotype"/>
      <family val="1"/>
    </font>
    <font>
      <sz val="11"/>
      <color theme="0"/>
      <name val="Palatino Linotype"/>
      <family val="1"/>
    </font>
    <font>
      <sz val="14"/>
      <color theme="0"/>
      <name val="Palatino Linotype"/>
      <family val="1"/>
    </font>
    <font>
      <sz val="10"/>
      <color theme="1"/>
      <name val="Palatino Linotype"/>
      <family val="1"/>
    </font>
    <font>
      <b/>
      <sz val="12"/>
      <color theme="0"/>
      <name val="Palatino Linotype"/>
      <family val="1"/>
    </font>
    <font>
      <b/>
      <i/>
      <sz val="10"/>
      <color rgb="FF504741"/>
      <name val="Palatino Linotype"/>
      <family val="1"/>
    </font>
    <font>
      <sz val="10"/>
      <color theme="1"/>
      <name val="Calibri"/>
      <family val="2"/>
      <scheme val="minor"/>
    </font>
    <font>
      <sz val="10"/>
      <color rgb="FF000000"/>
      <name val="Calibri"/>
      <family val="2"/>
      <scheme val="minor"/>
    </font>
    <font>
      <sz val="12"/>
      <color theme="1"/>
      <name val="Calibri Light"/>
      <family val="2"/>
      <scheme val="major"/>
    </font>
    <font>
      <b/>
      <sz val="7"/>
      <color theme="1"/>
      <name val="Calibri"/>
      <family val="2"/>
      <scheme val="minor"/>
    </font>
    <font>
      <sz val="8"/>
      <color rgb="FF504741"/>
      <name val="Palatino Linotype"/>
      <family val="1"/>
    </font>
  </fonts>
  <fills count="24">
    <fill>
      <patternFill patternType="none"/>
    </fill>
    <fill>
      <patternFill patternType="gray125"/>
    </fill>
    <fill>
      <patternFill patternType="solid">
        <fgColor rgb="FF002060"/>
        <bgColor indexed="64"/>
      </patternFill>
    </fill>
    <fill>
      <patternFill patternType="solid">
        <fgColor rgb="FFFFC000"/>
        <bgColor indexed="64"/>
      </patternFill>
    </fill>
    <fill>
      <patternFill patternType="solid">
        <fgColor theme="8" tint="-0.499984740745262"/>
        <bgColor indexed="64"/>
      </patternFill>
    </fill>
    <fill>
      <patternFill patternType="solid">
        <fgColor rgb="FF7030A0"/>
        <bgColor indexed="64"/>
      </patternFill>
    </fill>
    <fill>
      <patternFill patternType="solid">
        <fgColor theme="1" tint="0.34998626667073579"/>
        <bgColor indexed="64"/>
      </patternFill>
    </fill>
    <fill>
      <patternFill patternType="solid">
        <fgColor rgb="FF2B8B4B"/>
        <bgColor indexed="64"/>
      </patternFill>
    </fill>
    <fill>
      <patternFill patternType="solid">
        <fgColor theme="9" tint="-0.249977111117893"/>
        <bgColor theme="9" tint="-0.249977111117893"/>
      </patternFill>
    </fill>
    <fill>
      <patternFill patternType="solid">
        <fgColor theme="4" tint="0.79998168889431442"/>
        <bgColor theme="4" tint="0.79998168889431442"/>
      </patternFill>
    </fill>
    <fill>
      <patternFill patternType="solid">
        <fgColor rgb="FF504741"/>
        <bgColor indexed="64"/>
      </patternFill>
    </fill>
    <fill>
      <patternFill patternType="solid">
        <fgColor rgb="FF00B0F0"/>
        <bgColor indexed="64"/>
      </patternFill>
    </fill>
    <fill>
      <patternFill patternType="solid">
        <fgColor theme="7" tint="-0.249977111117893"/>
        <bgColor theme="8"/>
      </patternFill>
    </fill>
    <fill>
      <patternFill patternType="solid">
        <fgColor theme="7" tint="-0.249977111117893"/>
        <bgColor theme="1" tint="0.499984740745262"/>
      </patternFill>
    </fill>
    <fill>
      <patternFill patternType="solid">
        <fgColor theme="6" tint="-0.249977111117893"/>
        <bgColor theme="6" tint="-0.249977111117893"/>
      </patternFill>
    </fill>
    <fill>
      <patternFill patternType="solid">
        <fgColor rgb="FF0070C0"/>
        <bgColor indexed="64"/>
      </patternFill>
    </fill>
    <fill>
      <patternFill patternType="solid">
        <fgColor rgb="FF00B0F0"/>
        <bgColor theme="4"/>
      </patternFill>
    </fill>
    <fill>
      <patternFill patternType="solid">
        <fgColor theme="5" tint="-0.249977111117893"/>
        <bgColor indexed="64"/>
      </patternFill>
    </fill>
    <fill>
      <patternFill patternType="solid">
        <fgColor theme="5" tint="-0.249977111117893"/>
        <bgColor theme="5"/>
      </patternFill>
    </fill>
    <fill>
      <patternFill patternType="solid">
        <fgColor theme="2" tint="-0.499984740745262"/>
        <bgColor indexed="64"/>
      </patternFill>
    </fill>
    <fill>
      <patternFill patternType="solid">
        <fgColor theme="2" tint="-0.499984740745262"/>
        <bgColor theme="6" tint="-0.249977111117893"/>
      </patternFill>
    </fill>
    <fill>
      <patternFill patternType="solid">
        <fgColor theme="7" tint="-0.249977111117893"/>
        <bgColor indexed="64"/>
      </patternFill>
    </fill>
    <fill>
      <patternFill patternType="solid">
        <fgColor theme="9" tint="-0.249977111117893"/>
        <bgColor indexed="64"/>
      </patternFill>
    </fill>
    <fill>
      <patternFill patternType="solid">
        <fgColor rgb="FF0070C0"/>
        <bgColor theme="8"/>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right style="thin">
        <color indexed="64"/>
      </right>
      <top style="thin">
        <color indexed="64"/>
      </top>
      <bottom style="thin">
        <color indexed="64"/>
      </bottom>
      <diagonal/>
    </border>
    <border>
      <left/>
      <right/>
      <top style="medium">
        <color theme="5" tint="-0.249977111117893"/>
      </top>
      <bottom/>
      <diagonal/>
    </border>
    <border>
      <left/>
      <right/>
      <top style="medium">
        <color theme="8" tint="-0.249977111117893"/>
      </top>
      <bottom/>
      <diagonal/>
    </border>
    <border>
      <left/>
      <right/>
      <top style="medium">
        <color theme="1" tint="0.499984740745262"/>
      </top>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right/>
      <top/>
      <bottom style="thin">
        <color theme="4" tint="0.39997558519241921"/>
      </bottom>
      <diagonal/>
    </border>
    <border>
      <left/>
      <right/>
      <top/>
      <bottom style="thin">
        <color theme="9" tint="0.79998168889431442"/>
      </bottom>
      <diagonal/>
    </border>
    <border>
      <left/>
      <right/>
      <top/>
      <bottom style="thin">
        <color theme="9" tint="0.59999389629810485"/>
      </bottom>
      <diagonal/>
    </border>
    <border>
      <left/>
      <right/>
      <top/>
      <bottom style="thin">
        <color theme="6" tint="0.79998168889431442"/>
      </bottom>
      <diagonal/>
    </border>
    <border>
      <left/>
      <right/>
      <top/>
      <bottom style="thin">
        <color theme="6" tint="0.59999389629810485"/>
      </bottom>
      <diagonal/>
    </border>
    <border>
      <left/>
      <right/>
      <top style="thin">
        <color theme="6" tint="0.79998168889431442"/>
      </top>
      <bottom style="thin">
        <color theme="6" tint="0.79998168889431442"/>
      </bottom>
      <diagonal/>
    </border>
    <border>
      <left style="dashed">
        <color indexed="64"/>
      </left>
      <right style="dashed">
        <color indexed="64"/>
      </right>
      <top style="dashed">
        <color indexed="64"/>
      </top>
      <bottom style="dashed">
        <color indexed="64"/>
      </bottom>
      <diagonal/>
    </border>
    <border>
      <left/>
      <right/>
      <top/>
      <bottom style="hair">
        <color rgb="FF504741"/>
      </bottom>
      <diagonal/>
    </border>
    <border>
      <left style="hair">
        <color rgb="FF504741"/>
      </left>
      <right/>
      <top style="hair">
        <color rgb="FF504741"/>
      </top>
      <bottom/>
      <diagonal/>
    </border>
    <border>
      <left/>
      <right/>
      <top style="hair">
        <color rgb="FF504741"/>
      </top>
      <bottom/>
      <diagonal/>
    </border>
    <border>
      <left/>
      <right style="hair">
        <color rgb="FF504741"/>
      </right>
      <top style="hair">
        <color rgb="FF504741"/>
      </top>
      <bottom/>
      <diagonal/>
    </border>
    <border>
      <left style="hair">
        <color rgb="FF504741"/>
      </left>
      <right/>
      <top/>
      <bottom/>
      <diagonal/>
    </border>
    <border>
      <left/>
      <right style="hair">
        <color rgb="FF504741"/>
      </right>
      <top/>
      <bottom/>
      <diagonal/>
    </border>
    <border>
      <left style="hair">
        <color rgb="FF504741"/>
      </left>
      <right/>
      <top/>
      <bottom style="hair">
        <color rgb="FF504741"/>
      </bottom>
      <diagonal/>
    </border>
    <border>
      <left/>
      <right style="hair">
        <color rgb="FF504741"/>
      </right>
      <top/>
      <bottom style="hair">
        <color rgb="FF504741"/>
      </bottom>
      <diagonal/>
    </border>
    <border>
      <left/>
      <right/>
      <top style="thin">
        <color theme="4" tint="0.39997558519241921"/>
      </top>
      <bottom/>
      <diagonal/>
    </border>
    <border>
      <left/>
      <right style="thin">
        <color theme="4" tint="0.39997558519241921"/>
      </right>
      <top style="thin">
        <color theme="4" tint="0.39997558519241921"/>
      </top>
      <bottom/>
      <diagonal/>
    </border>
    <border>
      <left style="hair">
        <color rgb="FF504741"/>
      </left>
      <right style="hair">
        <color rgb="FF504741"/>
      </right>
      <top style="hair">
        <color rgb="FF504741"/>
      </top>
      <bottom style="hair">
        <color rgb="FF504741"/>
      </bottom>
      <diagonal/>
    </border>
    <border>
      <left/>
      <right/>
      <top/>
      <bottom style="double">
        <color rgb="FF504741"/>
      </bottom>
      <diagonal/>
    </border>
    <border>
      <left style="dashed">
        <color indexed="64"/>
      </left>
      <right/>
      <top/>
      <bottom/>
      <diagonal/>
    </border>
    <border>
      <left/>
      <right/>
      <top style="thin">
        <color theme="7" tint="0.79998168889431442"/>
      </top>
      <bottom style="thin">
        <color theme="7" tint="0.79998168889431442"/>
      </bottom>
      <diagonal/>
    </border>
  </borders>
  <cellStyleXfs count="2">
    <xf numFmtId="0" fontId="0" fillId="0" borderId="0"/>
    <xf numFmtId="9" fontId="2" fillId="0" borderId="0" applyFont="0" applyFill="0" applyBorder="0" applyAlignment="0" applyProtection="0"/>
  </cellStyleXfs>
  <cellXfs count="190">
    <xf numFmtId="0" fontId="0" fillId="0" borderId="0" xfId="0"/>
    <xf numFmtId="0" fontId="3" fillId="0" borderId="1" xfId="0" applyFont="1" applyBorder="1" applyAlignment="1">
      <alignment horizontal="center"/>
    </xf>
    <xf numFmtId="0" fontId="4" fillId="0" borderId="1" xfId="0" applyFont="1" applyBorder="1" applyAlignment="1">
      <alignment horizontal="center"/>
    </xf>
    <xf numFmtId="164" fontId="4" fillId="0" borderId="1" xfId="1" applyNumberFormat="1" applyFont="1" applyBorder="1" applyAlignment="1">
      <alignment horizontal="center"/>
    </xf>
    <xf numFmtId="0" fontId="5" fillId="0" borderId="1" xfId="0" applyFont="1" applyBorder="1" applyAlignment="1">
      <alignment horizontal="center"/>
    </xf>
    <xf numFmtId="164" fontId="5" fillId="0" borderId="1" xfId="1" applyNumberFormat="1" applyFont="1" applyBorder="1" applyAlignment="1">
      <alignment horizontal="center"/>
    </xf>
    <xf numFmtId="164" fontId="3" fillId="0" borderId="1" xfId="1" applyNumberFormat="1" applyFont="1" applyBorder="1" applyAlignment="1">
      <alignment horizontal="center"/>
    </xf>
    <xf numFmtId="0" fontId="6" fillId="0" borderId="1" xfId="0" applyFont="1" applyBorder="1" applyAlignment="1">
      <alignment horizontal="center"/>
    </xf>
    <xf numFmtId="164" fontId="6" fillId="0" borderId="1" xfId="1" applyNumberFormat="1" applyFont="1" applyBorder="1" applyAlignment="1">
      <alignment horizontal="center"/>
    </xf>
    <xf numFmtId="0" fontId="0" fillId="7" borderId="0" xfId="0" applyFill="1"/>
    <xf numFmtId="164" fontId="4" fillId="0" borderId="0" xfId="1" applyNumberFormat="1" applyFont="1" applyBorder="1" applyAlignment="1">
      <alignment horizontal="center"/>
    </xf>
    <xf numFmtId="164" fontId="5" fillId="0" borderId="0" xfId="1" applyNumberFormat="1" applyFont="1" applyBorder="1" applyAlignment="1">
      <alignment horizontal="center"/>
    </xf>
    <xf numFmtId="164" fontId="3" fillId="0" borderId="0" xfId="1" applyNumberFormat="1" applyFont="1" applyBorder="1" applyAlignment="1">
      <alignment horizontal="center"/>
    </xf>
    <xf numFmtId="0" fontId="7" fillId="0" borderId="0" xfId="0" applyFont="1"/>
    <xf numFmtId="0" fontId="7" fillId="0" borderId="0" xfId="0" applyFont="1" applyAlignment="1">
      <alignment horizontal="center"/>
    </xf>
    <xf numFmtId="164" fontId="7" fillId="0" borderId="0" xfId="0" applyNumberFormat="1" applyFont="1" applyAlignment="1">
      <alignment horizontal="center"/>
    </xf>
    <xf numFmtId="10" fontId="7" fillId="0" borderId="0" xfId="0" applyNumberFormat="1" applyFont="1" applyAlignment="1">
      <alignment horizontal="center"/>
    </xf>
    <xf numFmtId="0" fontId="7" fillId="0" borderId="1" xfId="0" applyFont="1" applyBorder="1"/>
    <xf numFmtId="164" fontId="7" fillId="0" borderId="1" xfId="0" applyNumberFormat="1" applyFont="1" applyBorder="1" applyAlignment="1">
      <alignment horizontal="center"/>
    </xf>
    <xf numFmtId="0" fontId="7" fillId="0" borderId="1" xfId="0" applyFont="1" applyBorder="1" applyAlignment="1">
      <alignment horizontal="center"/>
    </xf>
    <xf numFmtId="164" fontId="7" fillId="0" borderId="1" xfId="1" applyNumberFormat="1" applyFont="1" applyBorder="1" applyAlignment="1">
      <alignment horizontal="center"/>
    </xf>
    <xf numFmtId="164" fontId="7" fillId="0" borderId="0" xfId="1" applyNumberFormat="1" applyFont="1" applyAlignment="1">
      <alignment horizontal="center"/>
    </xf>
    <xf numFmtId="0" fontId="11" fillId="0" borderId="1" xfId="0" applyFont="1" applyBorder="1" applyAlignment="1">
      <alignment horizontal="center"/>
    </xf>
    <xf numFmtId="0" fontId="12" fillId="0" borderId="0" xfId="0" applyFont="1"/>
    <xf numFmtId="0" fontId="7" fillId="0" borderId="0" xfId="1" applyNumberFormat="1" applyFont="1" applyAlignment="1">
      <alignment horizontal="center"/>
    </xf>
    <xf numFmtId="0" fontId="7" fillId="0" borderId="0" xfId="0" applyFont="1" applyAlignment="1">
      <alignment horizontal="left"/>
    </xf>
    <xf numFmtId="0" fontId="13" fillId="0" borderId="1" xfId="0" applyFont="1" applyBorder="1" applyAlignment="1">
      <alignment horizontal="center"/>
    </xf>
    <xf numFmtId="1" fontId="7" fillId="0" borderId="1" xfId="0" applyNumberFormat="1" applyFont="1" applyBorder="1" applyAlignment="1">
      <alignment horizontal="center"/>
    </xf>
    <xf numFmtId="0" fontId="11" fillId="0" borderId="2" xfId="0" applyFont="1" applyBorder="1" applyAlignment="1">
      <alignment horizontal="center" vertical="center"/>
    </xf>
    <xf numFmtId="2" fontId="10" fillId="2" borderId="1" xfId="0" applyNumberFormat="1" applyFont="1" applyFill="1" applyBorder="1" applyAlignment="1">
      <alignment horizontal="center"/>
    </xf>
    <xf numFmtId="165" fontId="7" fillId="0" borderId="0" xfId="0" applyNumberFormat="1" applyFont="1" applyAlignment="1">
      <alignment horizontal="left"/>
    </xf>
    <xf numFmtId="166" fontId="7" fillId="0" borderId="1" xfId="0" applyNumberFormat="1" applyFont="1" applyBorder="1" applyAlignment="1">
      <alignment horizontal="center"/>
    </xf>
    <xf numFmtId="0" fontId="14" fillId="0" borderId="1" xfId="0" applyFont="1" applyBorder="1" applyAlignment="1">
      <alignment horizontal="center"/>
    </xf>
    <xf numFmtId="0" fontId="15" fillId="0" borderId="3" xfId="0" applyFont="1" applyBorder="1" applyAlignment="1">
      <alignment horizontal="center"/>
    </xf>
    <xf numFmtId="0" fontId="15" fillId="0" borderId="1" xfId="0" applyFont="1" applyBorder="1" applyAlignment="1">
      <alignment horizontal="center"/>
    </xf>
    <xf numFmtId="164" fontId="15" fillId="0" borderId="1" xfId="1" applyNumberFormat="1" applyFont="1" applyBorder="1" applyAlignment="1">
      <alignment horizontal="center"/>
    </xf>
    <xf numFmtId="0" fontId="16" fillId="0" borderId="3" xfId="0" applyFont="1" applyBorder="1" applyAlignment="1">
      <alignment horizontal="center"/>
    </xf>
    <xf numFmtId="0" fontId="16" fillId="0" borderId="1" xfId="0" applyFont="1" applyBorder="1" applyAlignment="1">
      <alignment horizontal="center"/>
    </xf>
    <xf numFmtId="164" fontId="16" fillId="0" borderId="1" xfId="1" applyNumberFormat="1" applyFont="1" applyBorder="1" applyAlignment="1">
      <alignment horizontal="center"/>
    </xf>
    <xf numFmtId="0" fontId="14" fillId="0" borderId="3" xfId="0" applyFont="1" applyBorder="1" applyAlignment="1">
      <alignment horizontal="center"/>
    </xf>
    <xf numFmtId="164" fontId="14" fillId="0" borderId="1" xfId="1" applyNumberFormat="1" applyFont="1" applyBorder="1" applyAlignment="1">
      <alignment horizontal="center"/>
    </xf>
    <xf numFmtId="0" fontId="17" fillId="0" borderId="3" xfId="0" applyFont="1" applyBorder="1" applyAlignment="1">
      <alignment horizontal="center"/>
    </xf>
    <xf numFmtId="0" fontId="17" fillId="0" borderId="1" xfId="0" applyFont="1" applyBorder="1" applyAlignment="1">
      <alignment horizontal="center"/>
    </xf>
    <xf numFmtId="164" fontId="17" fillId="0" borderId="1" xfId="1" applyNumberFormat="1" applyFont="1" applyBorder="1" applyAlignment="1">
      <alignment horizontal="center"/>
    </xf>
    <xf numFmtId="0" fontId="18" fillId="0" borderId="1" xfId="0" applyFont="1" applyBorder="1" applyAlignment="1">
      <alignment horizontal="center"/>
    </xf>
    <xf numFmtId="1" fontId="7" fillId="0" borderId="0" xfId="0" applyNumberFormat="1" applyFont="1" applyAlignment="1">
      <alignment horizontal="center"/>
    </xf>
    <xf numFmtId="164" fontId="19" fillId="0" borderId="0" xfId="0" applyNumberFormat="1" applyFont="1" applyAlignment="1">
      <alignment horizontal="center"/>
    </xf>
    <xf numFmtId="0" fontId="19" fillId="0" borderId="1" xfId="0" applyFont="1" applyBorder="1"/>
    <xf numFmtId="164" fontId="19" fillId="0" borderId="1" xfId="0" applyNumberFormat="1" applyFont="1" applyBorder="1" applyAlignment="1">
      <alignment horizontal="center"/>
    </xf>
    <xf numFmtId="0" fontId="20" fillId="9" borderId="9" xfId="0" applyFont="1" applyFill="1" applyBorder="1" applyAlignment="1">
      <alignment horizontal="center"/>
    </xf>
    <xf numFmtId="0" fontId="9" fillId="12" borderId="5" xfId="0" applyFont="1" applyFill="1" applyBorder="1"/>
    <xf numFmtId="0" fontId="9" fillId="12" borderId="5" xfId="0" applyFont="1" applyFill="1" applyBorder="1" applyAlignment="1">
      <alignment horizontal="center"/>
    </xf>
    <xf numFmtId="0" fontId="9" fillId="13" borderId="6" xfId="0" applyFont="1" applyFill="1" applyBorder="1"/>
    <xf numFmtId="0" fontId="21" fillId="8" borderId="10" xfId="0" applyFont="1" applyFill="1" applyBorder="1"/>
    <xf numFmtId="0" fontId="21" fillId="8" borderId="11" xfId="0" applyFont="1" applyFill="1" applyBorder="1"/>
    <xf numFmtId="0" fontId="21" fillId="14" borderId="13" xfId="0" applyFont="1" applyFill="1" applyBorder="1"/>
    <xf numFmtId="0" fontId="19" fillId="0" borderId="14" xfId="0" applyFont="1" applyBorder="1"/>
    <xf numFmtId="0" fontId="9" fillId="14" borderId="12" xfId="0" applyFont="1" applyFill="1" applyBorder="1"/>
    <xf numFmtId="9" fontId="13" fillId="0" borderId="0" xfId="1" applyFont="1"/>
    <xf numFmtId="0" fontId="13" fillId="0" borderId="0" xfId="0" applyFont="1"/>
    <xf numFmtId="164" fontId="13" fillId="0" borderId="0" xfId="1" applyNumberFormat="1" applyFont="1"/>
    <xf numFmtId="164" fontId="7" fillId="0" borderId="0" xfId="0" applyNumberFormat="1" applyFont="1"/>
    <xf numFmtId="164" fontId="23" fillId="0" borderId="0" xfId="0" applyNumberFormat="1" applyFont="1"/>
    <xf numFmtId="164" fontId="14" fillId="0" borderId="0" xfId="0" applyNumberFormat="1" applyFont="1"/>
    <xf numFmtId="0" fontId="0" fillId="5" borderId="0" xfId="0" applyFill="1"/>
    <xf numFmtId="0" fontId="7" fillId="5" borderId="0" xfId="0" applyFont="1" applyFill="1"/>
    <xf numFmtId="0" fontId="7" fillId="15" borderId="0" xfId="0" applyFont="1" applyFill="1"/>
    <xf numFmtId="0" fontId="7" fillId="11" borderId="0" xfId="0" applyFont="1" applyFill="1"/>
    <xf numFmtId="0" fontId="7" fillId="17" borderId="0" xfId="0" applyFont="1" applyFill="1"/>
    <xf numFmtId="0" fontId="7" fillId="19" borderId="0" xfId="0" applyFont="1" applyFill="1"/>
    <xf numFmtId="164" fontId="7" fillId="19" borderId="0" xfId="0" applyNumberFormat="1" applyFont="1" applyFill="1"/>
    <xf numFmtId="0" fontId="7" fillId="21" borderId="0" xfId="0" applyFont="1" applyFill="1"/>
    <xf numFmtId="0" fontId="7" fillId="21" borderId="0" xfId="0" applyFont="1" applyFill="1" applyAlignment="1">
      <alignment horizontal="center"/>
    </xf>
    <xf numFmtId="164" fontId="7" fillId="21" borderId="0" xfId="0" applyNumberFormat="1" applyFont="1" applyFill="1" applyAlignment="1">
      <alignment horizontal="center"/>
    </xf>
    <xf numFmtId="0" fontId="7" fillId="22" borderId="0" xfId="0" applyFont="1" applyFill="1"/>
    <xf numFmtId="0" fontId="7" fillId="22" borderId="0" xfId="0" applyFont="1" applyFill="1" applyAlignment="1">
      <alignment horizontal="center"/>
    </xf>
    <xf numFmtId="0" fontId="7" fillId="15" borderId="0" xfId="0" applyFont="1" applyFill="1" applyAlignment="1">
      <alignment horizontal="center"/>
    </xf>
    <xf numFmtId="10" fontId="7" fillId="15" borderId="0" xfId="0" applyNumberFormat="1" applyFont="1" applyFill="1" applyAlignment="1">
      <alignment horizontal="center"/>
    </xf>
    <xf numFmtId="9" fontId="7" fillId="0" borderId="0" xfId="1" applyFont="1" applyAlignment="1">
      <alignment horizontal="center"/>
    </xf>
    <xf numFmtId="9" fontId="7" fillId="0" borderId="0" xfId="0" applyNumberFormat="1" applyFont="1" applyAlignment="1">
      <alignment horizontal="center"/>
    </xf>
    <xf numFmtId="167" fontId="7" fillId="0" borderId="0" xfId="0" applyNumberFormat="1" applyFont="1" applyAlignment="1">
      <alignment horizontal="center"/>
    </xf>
    <xf numFmtId="0" fontId="24" fillId="0" borderId="0" xfId="0" applyFont="1"/>
    <xf numFmtId="0" fontId="27" fillId="0" borderId="0" xfId="0" applyFont="1" applyAlignment="1">
      <alignment horizontal="center" vertical="center"/>
    </xf>
    <xf numFmtId="0" fontId="28" fillId="0" borderId="0" xfId="0" applyFont="1" applyAlignment="1">
      <alignment horizontal="center" vertical="center"/>
    </xf>
    <xf numFmtId="164" fontId="26" fillId="0" borderId="0" xfId="1" applyNumberFormat="1" applyFont="1" applyAlignment="1">
      <alignment horizontal="center" vertical="center"/>
    </xf>
    <xf numFmtId="0" fontId="29" fillId="0" borderId="0" xfId="0" applyFont="1"/>
    <xf numFmtId="0" fontId="30" fillId="0" borderId="0" xfId="0" applyFont="1" applyAlignment="1">
      <alignment horizontal="left" vertical="center"/>
    </xf>
    <xf numFmtId="164" fontId="26" fillId="0" borderId="0" xfId="1" applyNumberFormat="1" applyFont="1" applyFill="1" applyAlignment="1">
      <alignment horizontal="center" vertical="center"/>
    </xf>
    <xf numFmtId="0" fontId="30" fillId="0" borderId="0" xfId="0" applyFont="1" applyAlignment="1">
      <alignment horizontal="left" vertical="center" wrapText="1"/>
    </xf>
    <xf numFmtId="164" fontId="31" fillId="0" borderId="0" xfId="1" applyNumberFormat="1" applyFont="1" applyBorder="1" applyAlignment="1">
      <alignment horizontal="center" vertical="center"/>
    </xf>
    <xf numFmtId="164" fontId="26" fillId="0" borderId="0" xfId="1" applyNumberFormat="1" applyFont="1" applyBorder="1" applyAlignment="1">
      <alignment horizontal="center" vertical="center"/>
    </xf>
    <xf numFmtId="0" fontId="26" fillId="0" borderId="0" xfId="0" applyFont="1"/>
    <xf numFmtId="0" fontId="25" fillId="0" borderId="0" xfId="0" applyFont="1" applyAlignment="1">
      <alignment horizontal="center" vertical="center" wrapText="1"/>
    </xf>
    <xf numFmtId="164" fontId="7" fillId="0" borderId="0" xfId="0" applyNumberFormat="1" applyFont="1" applyAlignment="1">
      <alignment horizontal="center" vertical="center"/>
    </xf>
    <xf numFmtId="0" fontId="32" fillId="0" borderId="0" xfId="0" applyFont="1" applyAlignment="1">
      <alignment horizontal="center" vertical="center" wrapText="1"/>
    </xf>
    <xf numFmtId="0" fontId="7" fillId="0" borderId="3" xfId="0" applyFont="1" applyBorder="1" applyAlignment="1">
      <alignment horizontal="center"/>
    </xf>
    <xf numFmtId="0" fontId="7" fillId="0" borderId="15" xfId="0" applyFont="1" applyBorder="1"/>
    <xf numFmtId="164" fontId="31" fillId="0" borderId="18" xfId="1" applyNumberFormat="1" applyFont="1" applyBorder="1" applyAlignment="1">
      <alignment horizontal="center" vertical="center"/>
    </xf>
    <xf numFmtId="164" fontId="31" fillId="0" borderId="19" xfId="1" applyNumberFormat="1" applyFont="1" applyBorder="1" applyAlignment="1">
      <alignment horizontal="center" vertical="center"/>
    </xf>
    <xf numFmtId="164" fontId="31" fillId="0" borderId="21" xfId="1" applyNumberFormat="1" applyFont="1" applyBorder="1" applyAlignment="1">
      <alignment horizontal="center" vertical="center"/>
    </xf>
    <xf numFmtId="164" fontId="31" fillId="0" borderId="16" xfId="1" applyNumberFormat="1" applyFont="1" applyBorder="1" applyAlignment="1">
      <alignment horizontal="center" vertical="center"/>
    </xf>
    <xf numFmtId="164" fontId="31" fillId="0" borderId="23" xfId="1" applyNumberFormat="1" applyFont="1" applyBorder="1" applyAlignment="1">
      <alignment horizontal="center" vertical="center"/>
    </xf>
    <xf numFmtId="0" fontId="26" fillId="0" borderId="20" xfId="0" applyFont="1" applyBorder="1"/>
    <xf numFmtId="0" fontId="24" fillId="0" borderId="21" xfId="0" applyFont="1" applyBorder="1"/>
    <xf numFmtId="0" fontId="29" fillId="0" borderId="22" xfId="0" applyFont="1" applyBorder="1"/>
    <xf numFmtId="0" fontId="29" fillId="0" borderId="16" xfId="0" applyFont="1" applyBorder="1"/>
    <xf numFmtId="0" fontId="29" fillId="0" borderId="23" xfId="0" applyFont="1" applyBorder="1"/>
    <xf numFmtId="0" fontId="29" fillId="0" borderId="21" xfId="0" applyFont="1" applyBorder="1"/>
    <xf numFmtId="0" fontId="24" fillId="0" borderId="20" xfId="0" applyFont="1" applyBorder="1"/>
    <xf numFmtId="0" fontId="0" fillId="0" borderId="21" xfId="0" applyBorder="1"/>
    <xf numFmtId="0" fontId="0" fillId="0" borderId="20" xfId="0" applyBorder="1"/>
    <xf numFmtId="0" fontId="0" fillId="0" borderId="22" xfId="0" applyBorder="1"/>
    <xf numFmtId="0" fontId="0" fillId="0" borderId="16" xfId="0" applyBorder="1"/>
    <xf numFmtId="0" fontId="0" fillId="0" borderId="23" xfId="0" applyBorder="1"/>
    <xf numFmtId="0" fontId="34" fillId="0" borderId="0" xfId="0" applyFont="1"/>
    <xf numFmtId="0" fontId="36" fillId="0" borderId="0" xfId="0" applyFont="1" applyAlignment="1">
      <alignment horizontal="center" vertical="center" wrapText="1"/>
    </xf>
    <xf numFmtId="0" fontId="37" fillId="0" borderId="0" xfId="0" applyFont="1"/>
    <xf numFmtId="0" fontId="38" fillId="0" borderId="0" xfId="0" applyFont="1"/>
    <xf numFmtId="164" fontId="35" fillId="0" borderId="0" xfId="1" applyNumberFormat="1" applyFont="1" applyBorder="1" applyAlignment="1">
      <alignment horizontal="center" vertical="center"/>
    </xf>
    <xf numFmtId="0" fontId="32" fillId="0" borderId="0" xfId="0" applyFont="1" applyAlignment="1">
      <alignment horizontal="left" vertical="center"/>
    </xf>
    <xf numFmtId="0" fontId="39" fillId="0" borderId="0" xfId="0" applyFont="1" applyAlignment="1">
      <alignment horizontal="left" vertical="center"/>
    </xf>
    <xf numFmtId="0" fontId="0" fillId="0" borderId="0" xfId="0" applyAlignment="1">
      <alignment vertical="center"/>
    </xf>
    <xf numFmtId="2" fontId="40" fillId="0" borderId="0" xfId="0" applyNumberFormat="1" applyFont="1" applyAlignment="1">
      <alignment horizontal="center" vertical="center"/>
    </xf>
    <xf numFmtId="2" fontId="40" fillId="0" borderId="0" xfId="1" applyNumberFormat="1" applyFont="1" applyAlignment="1">
      <alignment horizontal="center" vertical="center"/>
    </xf>
    <xf numFmtId="0" fontId="41" fillId="0" borderId="0" xfId="0" applyFont="1" applyAlignment="1">
      <alignment horizontal="left" vertical="center"/>
    </xf>
    <xf numFmtId="0" fontId="32" fillId="0" borderId="27" xfId="0" applyFont="1" applyBorder="1" applyAlignment="1">
      <alignment horizontal="left" vertical="center"/>
    </xf>
    <xf numFmtId="0" fontId="0" fillId="0" borderId="0" xfId="0" applyAlignment="1">
      <alignment horizontal="left" vertical="center"/>
    </xf>
    <xf numFmtId="0" fontId="39" fillId="0" borderId="0" xfId="0" applyFont="1" applyAlignment="1">
      <alignment vertical="center"/>
    </xf>
    <xf numFmtId="0" fontId="39" fillId="0" borderId="26" xfId="0" pivotButton="1" applyFont="1" applyBorder="1" applyAlignment="1">
      <alignment vertical="center" wrapText="1"/>
    </xf>
    <xf numFmtId="0" fontId="39" fillId="0" borderId="26" xfId="0" applyFont="1" applyBorder="1" applyAlignment="1">
      <alignment vertical="center" wrapText="1"/>
    </xf>
    <xf numFmtId="0" fontId="42" fillId="0" borderId="7" xfId="0" applyFont="1" applyBorder="1" applyAlignment="1">
      <alignment horizontal="left" vertical="center"/>
    </xf>
    <xf numFmtId="0" fontId="42" fillId="0" borderId="0" xfId="0" applyFont="1" applyAlignment="1">
      <alignment horizontal="left" vertical="center"/>
    </xf>
    <xf numFmtId="49" fontId="42" fillId="0" borderId="0" xfId="0" applyNumberFormat="1" applyFont="1" applyAlignment="1">
      <alignment horizontal="left" vertical="center"/>
    </xf>
    <xf numFmtId="49" fontId="42" fillId="0" borderId="7" xfId="0" applyNumberFormat="1" applyFont="1" applyBorder="1" applyAlignment="1">
      <alignment horizontal="left" vertical="center"/>
    </xf>
    <xf numFmtId="0" fontId="42" fillId="0" borderId="0" xfId="0" applyFont="1" applyAlignment="1">
      <alignment vertical="center"/>
    </xf>
    <xf numFmtId="49" fontId="43" fillId="0" borderId="7" xfId="0" applyNumberFormat="1" applyFont="1" applyBorder="1" applyAlignment="1">
      <alignment horizontal="left" vertical="center"/>
    </xf>
    <xf numFmtId="49" fontId="42" fillId="0" borderId="8" xfId="0" applyNumberFormat="1" applyFont="1" applyBorder="1" applyAlignment="1">
      <alignment horizontal="left" vertical="center"/>
    </xf>
    <xf numFmtId="49" fontId="42" fillId="0" borderId="24" xfId="0" applyNumberFormat="1" applyFont="1" applyBorder="1" applyAlignment="1">
      <alignment horizontal="left" vertical="center"/>
    </xf>
    <xf numFmtId="0" fontId="42" fillId="0" borderId="24" xfId="0" applyFont="1" applyBorder="1" applyAlignment="1">
      <alignment horizontal="left" vertical="center"/>
    </xf>
    <xf numFmtId="49" fontId="43" fillId="0" borderId="24" xfId="0" applyNumberFormat="1" applyFont="1" applyBorder="1" applyAlignment="1">
      <alignment horizontal="left" vertical="center"/>
    </xf>
    <xf numFmtId="49" fontId="42" fillId="0" borderId="25" xfId="0" applyNumberFormat="1" applyFont="1" applyBorder="1" applyAlignment="1">
      <alignment horizontal="left" vertical="center"/>
    </xf>
    <xf numFmtId="0" fontId="32" fillId="0" borderId="0" xfId="0" applyFont="1" applyAlignment="1">
      <alignment horizontal="center" vertical="center"/>
    </xf>
    <xf numFmtId="0" fontId="44" fillId="0" borderId="0" xfId="0" applyFont="1"/>
    <xf numFmtId="0" fontId="44" fillId="0" borderId="0" xfId="0" applyFont="1" applyAlignment="1">
      <alignment horizontal="center"/>
    </xf>
    <xf numFmtId="164" fontId="30" fillId="0" borderId="0" xfId="1" applyNumberFormat="1" applyFont="1" applyBorder="1" applyAlignment="1">
      <alignment horizontal="center" vertical="center"/>
    </xf>
    <xf numFmtId="164" fontId="30" fillId="0" borderId="27" xfId="1" applyNumberFormat="1" applyFont="1" applyBorder="1" applyAlignment="1">
      <alignment horizontal="center" vertical="center"/>
    </xf>
    <xf numFmtId="0" fontId="45" fillId="0" borderId="0" xfId="0" applyFont="1" applyAlignment="1">
      <alignment horizontal="left" vertical="center" wrapText="1"/>
    </xf>
    <xf numFmtId="0" fontId="45" fillId="4" borderId="0" xfId="0" applyFont="1" applyFill="1" applyAlignment="1">
      <alignment horizontal="left" vertical="center" wrapText="1"/>
    </xf>
    <xf numFmtId="0" fontId="45" fillId="3" borderId="0" xfId="0" applyFont="1" applyFill="1" applyAlignment="1">
      <alignment horizontal="left" vertical="center" wrapText="1"/>
    </xf>
    <xf numFmtId="0" fontId="45" fillId="5" borderId="0" xfId="0" applyFont="1" applyFill="1" applyAlignment="1">
      <alignment horizontal="left" vertical="center" wrapText="1"/>
    </xf>
    <xf numFmtId="0" fontId="45" fillId="0" borderId="0" xfId="0" applyFont="1" applyAlignment="1">
      <alignment horizontal="center" vertical="center" wrapText="1"/>
    </xf>
    <xf numFmtId="0" fontId="45" fillId="6" borderId="0" xfId="0" applyFont="1" applyFill="1" applyAlignment="1">
      <alignment horizontal="left" vertical="center" wrapText="1"/>
    </xf>
    <xf numFmtId="0" fontId="45" fillId="10" borderId="0" xfId="0" applyFont="1" applyFill="1" applyAlignment="1">
      <alignment horizontal="left" vertical="center" wrapText="1"/>
    </xf>
    <xf numFmtId="0" fontId="45" fillId="7" borderId="0" xfId="0" applyFont="1" applyFill="1" applyAlignment="1">
      <alignment horizontal="left" vertical="center" wrapText="1"/>
    </xf>
    <xf numFmtId="0" fontId="45" fillId="0" borderId="0" xfId="0" applyFont="1" applyAlignment="1">
      <alignment horizontal="left" vertical="center"/>
    </xf>
    <xf numFmtId="0" fontId="42" fillId="0" borderId="7" xfId="0" applyFont="1" applyBorder="1" applyAlignment="1">
      <alignment vertical="center"/>
    </xf>
    <xf numFmtId="49" fontId="43" fillId="0" borderId="0" xfId="0" applyNumberFormat="1" applyFont="1" applyAlignment="1">
      <alignment horizontal="left" vertical="center"/>
    </xf>
    <xf numFmtId="0" fontId="20" fillId="9" borderId="1" xfId="0" applyFont="1" applyFill="1" applyBorder="1"/>
    <xf numFmtId="0" fontId="20" fillId="9" borderId="1" xfId="0" applyFont="1" applyFill="1" applyBorder="1" applyAlignment="1">
      <alignment horizontal="center"/>
    </xf>
    <xf numFmtId="0" fontId="7" fillId="0" borderId="29" xfId="0" applyFont="1" applyBorder="1"/>
    <xf numFmtId="0" fontId="44" fillId="0" borderId="29" xfId="0" applyFont="1" applyBorder="1"/>
    <xf numFmtId="164" fontId="7" fillId="0" borderId="0" xfId="1" applyNumberFormat="1" applyFont="1" applyBorder="1" applyAlignment="1">
      <alignment horizontal="center"/>
    </xf>
    <xf numFmtId="0" fontId="44" fillId="0" borderId="1" xfId="0" applyFont="1" applyBorder="1"/>
    <xf numFmtId="164" fontId="26" fillId="0" borderId="28" xfId="1" applyNumberFormat="1" applyFont="1" applyBorder="1" applyAlignment="1">
      <alignment vertical="center"/>
    </xf>
    <xf numFmtId="164" fontId="26" fillId="0" borderId="0" xfId="1" applyNumberFormat="1" applyFont="1" applyBorder="1" applyAlignment="1">
      <alignment vertical="center"/>
    </xf>
    <xf numFmtId="0" fontId="32" fillId="0" borderId="0" xfId="0" applyFont="1" applyAlignment="1">
      <alignment horizontal="center" vertical="center" wrapText="1"/>
    </xf>
    <xf numFmtId="0" fontId="33" fillId="0" borderId="17" xfId="0" applyFont="1" applyBorder="1" applyAlignment="1">
      <alignment horizontal="left" vertical="center" wrapText="1"/>
    </xf>
    <xf numFmtId="0" fontId="33" fillId="0" borderId="18" xfId="0" applyFont="1" applyBorder="1" applyAlignment="1">
      <alignment horizontal="left" vertical="center" wrapText="1"/>
    </xf>
    <xf numFmtId="0" fontId="33" fillId="0" borderId="20" xfId="0" applyFont="1" applyBorder="1" applyAlignment="1">
      <alignment horizontal="left" vertical="center" wrapText="1"/>
    </xf>
    <xf numFmtId="0" fontId="33" fillId="0" borderId="0" xfId="0" applyFont="1" applyAlignment="1">
      <alignment horizontal="left" vertical="center" wrapText="1"/>
    </xf>
    <xf numFmtId="0" fontId="33" fillId="0" borderId="22" xfId="0" applyFont="1" applyBorder="1" applyAlignment="1">
      <alignment horizontal="left" vertical="center" wrapText="1"/>
    </xf>
    <xf numFmtId="0" fontId="33" fillId="0" borderId="16" xfId="0" applyFont="1" applyBorder="1" applyAlignment="1">
      <alignment horizontal="left" vertical="center" wrapText="1"/>
    </xf>
    <xf numFmtId="0" fontId="46" fillId="0" borderId="17" xfId="0" applyFont="1" applyBorder="1" applyAlignment="1">
      <alignment horizontal="left" vertical="center" wrapText="1"/>
    </xf>
    <xf numFmtId="0" fontId="46" fillId="0" borderId="18" xfId="0" applyFont="1" applyBorder="1" applyAlignment="1">
      <alignment horizontal="left" vertical="center" wrapText="1"/>
    </xf>
    <xf numFmtId="0" fontId="25" fillId="0" borderId="15" xfId="0" applyFont="1" applyBorder="1" applyAlignment="1">
      <alignment horizontal="center" vertical="center" wrapText="1"/>
    </xf>
    <xf numFmtId="0" fontId="46" fillId="0" borderId="20" xfId="0" applyFont="1" applyBorder="1" applyAlignment="1">
      <alignment horizontal="left" vertical="top" wrapText="1"/>
    </xf>
    <xf numFmtId="0" fontId="46" fillId="0" borderId="0" xfId="0" applyFont="1" applyAlignment="1">
      <alignment horizontal="left" vertical="top" wrapText="1"/>
    </xf>
    <xf numFmtId="2" fontId="8" fillId="0" borderId="0" xfId="0" applyNumberFormat="1" applyFont="1" applyAlignment="1">
      <alignment horizontal="center" vertical="center"/>
    </xf>
    <xf numFmtId="0" fontId="8" fillId="0" borderId="0" xfId="0" applyFont="1" applyAlignment="1">
      <alignment horizontal="center" vertical="center"/>
    </xf>
    <xf numFmtId="2" fontId="8" fillId="0" borderId="0" xfId="1" applyNumberFormat="1" applyFont="1" applyAlignment="1">
      <alignment horizontal="center" vertical="center"/>
    </xf>
    <xf numFmtId="0" fontId="32" fillId="0" borderId="0" xfId="0" applyFont="1" applyAlignment="1">
      <alignment horizontal="center" vertical="center"/>
    </xf>
    <xf numFmtId="0" fontId="22" fillId="16" borderId="0" xfId="0" applyFont="1" applyFill="1" applyAlignment="1">
      <alignment horizontal="center"/>
    </xf>
    <xf numFmtId="0" fontId="22" fillId="5" borderId="0" xfId="0" applyFont="1" applyFill="1" applyAlignment="1">
      <alignment horizontal="center"/>
    </xf>
    <xf numFmtId="0" fontId="22" fillId="23" borderId="0" xfId="0" applyFont="1" applyFill="1" applyAlignment="1">
      <alignment horizontal="center"/>
    </xf>
    <xf numFmtId="0" fontId="22" fillId="8" borderId="0" xfId="0" applyFont="1" applyFill="1" applyAlignment="1">
      <alignment horizontal="center"/>
    </xf>
    <xf numFmtId="0" fontId="22" fillId="12" borderId="5" xfId="0" applyFont="1" applyFill="1" applyBorder="1" applyAlignment="1">
      <alignment horizontal="center"/>
    </xf>
    <xf numFmtId="0" fontId="22" fillId="18" borderId="4" xfId="0" applyFont="1" applyFill="1" applyBorder="1" applyAlignment="1">
      <alignment horizontal="center"/>
    </xf>
    <xf numFmtId="0" fontId="22" fillId="20" borderId="0" xfId="0" applyFont="1" applyFill="1" applyAlignment="1">
      <alignment horizontal="center"/>
    </xf>
    <xf numFmtId="0" fontId="7" fillId="0" borderId="0" xfId="0" pivotButton="1" applyFont="1"/>
    <xf numFmtId="0" fontId="7" fillId="0" borderId="0" xfId="0" applyNumberFormat="1" applyFont="1" applyAlignment="1">
      <alignment horizontal="center"/>
    </xf>
  </cellXfs>
  <cellStyles count="2">
    <cellStyle name="Normal" xfId="0" builtinId="0"/>
    <cellStyle name="Porcentaje" xfId="1" builtinId="5"/>
  </cellStyles>
  <dxfs count="1176">
    <dxf>
      <fill>
        <gradientFill>
          <stop position="0">
            <color rgb="FFC00000"/>
          </stop>
          <stop position="1">
            <color rgb="FFFFC000"/>
          </stop>
        </gradientFill>
      </fill>
    </dxf>
    <dxf>
      <fill>
        <patternFill patternType="solid">
          <fgColor auto="1"/>
          <bgColor theme="9" tint="-0.24994659260841701"/>
        </patternFill>
      </fill>
    </dxf>
    <dxf>
      <fill>
        <gradientFill>
          <stop position="0">
            <color rgb="FFFFC000"/>
          </stop>
          <stop position="1">
            <color rgb="FF2B8B4B"/>
          </stop>
        </gradientFill>
      </fill>
    </dxf>
    <dxf>
      <fill>
        <patternFill patternType="solid">
          <fgColor auto="1"/>
          <bgColor rgb="FFFFC000"/>
        </patternFill>
      </fill>
    </dxf>
    <dxf>
      <fill>
        <gradientFill>
          <stop position="0">
            <color rgb="FFFFC000"/>
          </stop>
          <stop position="1">
            <color rgb="FF2B8B4B"/>
          </stop>
        </gradientFill>
      </fill>
    </dxf>
    <dxf>
      <fill>
        <gradientFill>
          <stop position="0">
            <color rgb="FFC00000"/>
          </stop>
          <stop position="1">
            <color rgb="FFFFC000"/>
          </stop>
        </gradientFill>
      </fill>
    </dxf>
    <dxf>
      <fill>
        <gradientFill>
          <stop position="0">
            <color rgb="FFC00000"/>
          </stop>
          <stop position="1">
            <color rgb="FFFFC000"/>
          </stop>
        </gradientFill>
      </fill>
    </dxf>
    <dxf>
      <fill>
        <gradientFill>
          <stop position="0">
            <color rgb="FFFFC000"/>
          </stop>
          <stop position="1">
            <color rgb="FF2B8B4B"/>
          </stop>
        </gradientFill>
      </fill>
    </dxf>
    <dxf>
      <fill>
        <patternFill patternType="solid">
          <fgColor auto="1"/>
          <bgColor rgb="FFFFC000"/>
        </patternFill>
      </fill>
    </dxf>
    <dxf>
      <fill>
        <patternFill patternType="solid">
          <fgColor auto="1"/>
          <bgColor rgb="FFFFC000"/>
        </patternFill>
      </fill>
    </dxf>
    <dxf>
      <fill>
        <gradientFill>
          <stop position="0">
            <color rgb="FFFFC000"/>
          </stop>
          <stop position="1">
            <color rgb="FF2B8B4B"/>
          </stop>
        </gradientFill>
      </fill>
    </dxf>
    <dxf>
      <fill>
        <gradientFill>
          <stop position="0">
            <color rgb="FFC00000"/>
          </stop>
          <stop position="1">
            <color rgb="FFFFC000"/>
          </stop>
        </gradientFill>
      </fill>
    </dxf>
    <dxf>
      <fill>
        <gradientFill>
          <stop position="0">
            <color rgb="FFC00000"/>
          </stop>
          <stop position="1">
            <color rgb="FFFFC000"/>
          </stop>
        </gradientFill>
      </fill>
    </dxf>
    <dxf>
      <fill>
        <gradientFill>
          <stop position="0">
            <color rgb="FFFFC000"/>
          </stop>
          <stop position="1">
            <color rgb="FF2B8B4B"/>
          </stop>
        </gradientFill>
      </fill>
    </dxf>
    <dxf>
      <fill>
        <patternFill patternType="solid">
          <fgColor auto="1"/>
          <bgColor rgb="FFFFC000"/>
        </patternFill>
      </fill>
    </dxf>
    <dxf>
      <fill>
        <patternFill patternType="solid">
          <fgColor auto="1"/>
          <bgColor rgb="FFFFC000"/>
        </patternFill>
      </fill>
    </dxf>
    <dxf>
      <fill>
        <gradientFill>
          <stop position="0">
            <color rgb="FFFFC000"/>
          </stop>
          <stop position="1">
            <color rgb="FF2B8B4B"/>
          </stop>
        </gradientFill>
      </fill>
    </dxf>
    <dxf>
      <fill>
        <gradientFill>
          <stop position="0">
            <color rgb="FFC00000"/>
          </stop>
          <stop position="1">
            <color rgb="FFFFC000"/>
          </stop>
        </gradientFill>
      </fill>
    </dxf>
    <dxf>
      <fill>
        <patternFill patternType="solid">
          <fgColor auto="1"/>
          <bgColor rgb="FFFFC000"/>
        </patternFill>
      </fill>
    </dxf>
    <dxf>
      <fill>
        <gradientFill>
          <stop position="0">
            <color rgb="FFFFC000"/>
          </stop>
          <stop position="1">
            <color rgb="FF2B8B4B"/>
          </stop>
        </gradientFill>
      </fill>
    </dxf>
    <dxf>
      <fill>
        <gradientFill>
          <stop position="0">
            <color rgb="FFC00000"/>
          </stop>
          <stop position="1">
            <color rgb="FFFFC000"/>
          </stop>
        </gradientFill>
      </fill>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numFmt numFmtId="164" formatCode="0.0%"/>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numFmt numFmtId="164" formatCode="0.0%"/>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numFmt numFmtId="164" formatCode="0.0%"/>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numFmt numFmtId="164" formatCode="0.0%"/>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numFmt numFmtId="164" formatCode="0.0%"/>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numFmt numFmtId="164" formatCode="0.0%"/>
    </dxf>
    <dxf>
      <alignment horizontal="center"/>
    </dxf>
    <dxf>
      <alignment horizontal="center"/>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numFmt numFmtId="164" formatCode="0.0%"/>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numFmt numFmtId="164" formatCode="0.0%"/>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numFmt numFmtId="164" formatCode="0.0%"/>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numFmt numFmtId="164" formatCode="0.0%"/>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numFmt numFmtId="164" formatCode="0.0%"/>
    </dxf>
    <dxf>
      <alignment horizontal="center"/>
    </dxf>
    <dxf>
      <numFmt numFmtId="164" formatCode="0.0%"/>
    </dxf>
    <dxf>
      <font>
        <sz val="12"/>
      </font>
    </dxf>
    <dxf>
      <font>
        <sz val="12"/>
      </font>
    </dxf>
    <dxf>
      <font>
        <sz val="12"/>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numFmt numFmtId="164" formatCode="0.0%"/>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lef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alignment horizontal="center"/>
    </dxf>
    <dxf>
      <numFmt numFmtId="164" formatCode="0.0%"/>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numFmt numFmtId="164" formatCode="0.0%"/>
    </dxf>
    <dxf>
      <alignment horizontal="center"/>
    </dxf>
    <dxf>
      <numFmt numFmtId="164" formatCode="0.0%"/>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numFmt numFmtId="164" formatCode="0.0%"/>
    </dxf>
    <dxf>
      <alignment horizontal="center"/>
    </dxf>
    <dxf>
      <numFmt numFmtId="164" formatCode="0.0%"/>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numFmt numFmtId="164" formatCode="0.0%"/>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numFmt numFmtId="164" formatCode="0.0%"/>
    </dxf>
    <dxf>
      <alignment horizontal="center"/>
    </dxf>
    <dxf>
      <alignment horizontal="center"/>
    </dxf>
    <dxf>
      <alignment horizontal="center"/>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alignment horizontal="center"/>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lef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numFmt numFmtId="164" formatCode="0.0%"/>
    </dxf>
    <dxf>
      <font>
        <sz val="12"/>
      </font>
    </dxf>
    <dxf>
      <font>
        <sz val="12"/>
      </font>
    </dxf>
    <dxf>
      <font>
        <sz val="12"/>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alignment horizontal="center"/>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numFmt numFmtId="164" formatCode="0.0%"/>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numFmt numFmtId="164" formatCode="0.0%"/>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left"/>
    </dxf>
    <dxf>
      <alignment horizontal="center"/>
    </dxf>
    <dxf>
      <alignment horizontal="center"/>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numFmt numFmtId="164" formatCode="0.0%"/>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numFmt numFmtId="164" formatCode="0.0%"/>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numFmt numFmtId="164" formatCode="0.0%"/>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numFmt numFmtId="164" formatCode="0.0%"/>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numFmt numFmtId="164" formatCode="0.0%"/>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numFmt numFmtId="164" formatCode="0.0%"/>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numFmt numFmtId="164" formatCode="0.0%"/>
    </dxf>
    <dxf>
      <alignment horizontal="center"/>
    </dxf>
    <dxf>
      <font>
        <sz val="12"/>
      </font>
    </dxf>
    <dxf>
      <font>
        <sz val="12"/>
      </font>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font>
        <name val="Calibri Light"/>
        <scheme val="major"/>
      </font>
    </dxf>
    <dxf>
      <alignment horizontal="cent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style="thin">
          <color theme="4" tint="0.39997558519241921"/>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color rgb="FF00000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color rgb="FF00000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left/>
        <right/>
        <top style="thin">
          <color theme="4" tint="0.39997558519241921"/>
        </top>
        <bottom style="thin">
          <color theme="4" tint="0.39997558519241921"/>
        </bottom>
        <vertical/>
        <horizontal/>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0" formatCode="General"/>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auto="1"/>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indexed="65"/>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numFmt numFmtId="30" formatCode="@"/>
      <fill>
        <patternFill patternType="none">
          <fgColor indexed="64"/>
          <bgColor indexed="65"/>
        </patternFill>
      </fill>
      <alignment horizontal="left" vertical="center" textRotation="0" wrapText="0" indent="0" justifyLastLine="0" shrinkToFit="0" readingOrder="0"/>
      <border diagonalUp="0" diagonalDown="0" outline="0">
        <left/>
        <right/>
        <top style="thin">
          <color theme="4" tint="0.39997558519241921"/>
        </top>
        <bottom style="thin">
          <color theme="4" tint="0.39997558519241921"/>
        </bottom>
      </border>
    </dxf>
    <dxf>
      <font>
        <strike val="0"/>
        <outline val="0"/>
        <shadow val="0"/>
        <u val="none"/>
        <vertAlign val="baseline"/>
        <sz val="10"/>
        <name val="Calibri"/>
        <family val="2"/>
        <scheme val="minor"/>
      </font>
      <alignment horizontal="left" vertical="center" textRotation="0" wrapText="0" indent="0" justifyLastLine="0" shrinkToFit="0" readingOrder="0"/>
    </dxf>
    <dxf>
      <font>
        <b/>
        <strike val="0"/>
        <outline val="0"/>
        <shadow val="0"/>
        <u val="none"/>
        <vertAlign val="baseline"/>
        <sz val="7"/>
        <color theme="1"/>
        <name val="Calibri"/>
        <family val="2"/>
        <scheme val="minor"/>
      </font>
      <alignment horizontal="left" vertical="center" textRotation="0" wrapText="1" indent="0" justifyLastLine="0" shrinkToFit="0" readingOrder="0"/>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alignment wrapText="1"/>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alignment horizontal="cent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border>
        <left style="hair">
          <color rgb="FF504741"/>
        </left>
        <right style="hair">
          <color rgb="FF504741"/>
        </right>
        <top style="hair">
          <color rgb="FF504741"/>
        </top>
        <bottom style="hair">
          <color rgb="FF504741"/>
        </bottom>
        <vertical style="hair">
          <color rgb="FF504741"/>
        </vertical>
        <horizontal style="hair">
          <color rgb="FF504741"/>
        </horizontal>
      </bord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alignment vertical="center"/>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sz val="10"/>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font>
        <name val="Palatino Linotype"/>
        <family val="1"/>
        <scheme val="none"/>
      </font>
    </dxf>
    <dxf>
      <alignment wrapText="1"/>
    </dxf>
    <dxf>
      <alignment wrapText="1"/>
    </dxf>
    <dxf>
      <alignment wrapText="1"/>
    </dxf>
    <dxf>
      <alignment wrapText="1"/>
    </dxf>
    <dxf>
      <alignment wrapText="1"/>
    </dxf>
    <dxf>
      <alignment wrapText="1"/>
    </dxf>
    <dxf>
      <alignment wrapText="1"/>
    </dxf>
    <dxf>
      <font>
        <sz val="12"/>
      </font>
    </dxf>
    <dxf>
      <font>
        <sz val="12"/>
      </font>
    </dxf>
    <dxf>
      <font>
        <sz val="12"/>
      </font>
    </dxf>
    <dxf>
      <font>
        <sz val="12"/>
      </font>
    </dxf>
    <dxf>
      <font>
        <name val="Calibri Light"/>
        <scheme val="major"/>
      </font>
    </dxf>
    <dxf>
      <font>
        <name val="Calibri Light"/>
        <scheme val="major"/>
      </font>
    </dxf>
    <dxf>
      <font>
        <name val="Calibri Light"/>
        <scheme val="major"/>
      </font>
    </dxf>
    <dxf>
      <font>
        <name val="Calibri Light"/>
        <scheme val="major"/>
      </font>
    </dxf>
    <dxf>
      <alignment horizontal="center"/>
    </dxf>
    <dxf>
      <font>
        <b val="0"/>
        <i val="0"/>
        <sz val="8"/>
        <color rgb="FF504741"/>
        <name val="Calibri Light"/>
        <family val="2"/>
        <scheme val="major"/>
      </font>
      <fill>
        <gradientFill>
          <stop position="0">
            <color rgb="FF2B8B4B"/>
          </stop>
          <stop position="1">
            <color rgb="FF504741"/>
          </stop>
        </gradientFill>
      </fill>
      <border diagonalUp="0" diagonalDown="0">
        <left/>
        <right/>
        <top/>
        <bottom/>
        <vertical/>
        <horizontal/>
      </border>
    </dxf>
    <dxf>
      <font>
        <b val="0"/>
        <i val="0"/>
        <sz val="8"/>
        <color theme="1"/>
        <name val="Calibri Light"/>
        <family val="2"/>
        <scheme val="major"/>
      </font>
      <fill>
        <patternFill patternType="none">
          <fgColor auto="1"/>
          <bgColor auto="1"/>
        </patternFill>
      </fill>
      <border diagonalUp="0" diagonalDown="0">
        <left/>
        <right/>
        <top/>
        <bottom/>
        <vertical/>
        <horizontal/>
      </border>
    </dxf>
  </dxfs>
  <tableStyles count="1" defaultTableStyle="TableStyleMedium2" defaultPivotStyle="PivotStyleLight16">
    <tableStyle name="Constructora B" pivot="0" table="0" count="10" xr9:uid="{CBC9B346-3F90-4CFC-A3A6-7EA4F2D4692F}">
      <tableStyleElement type="wholeTable" dxfId="1175"/>
      <tableStyleElement type="headerRow" dxfId="1174"/>
    </tableStyle>
  </tableStyles>
  <colors>
    <mruColors>
      <color rgb="FF504741"/>
      <color rgb="FF2B8B4B"/>
      <color rgb="FFC81300"/>
      <color rgb="FFEF8329"/>
      <color rgb="FFE34C1D"/>
      <color rgb="FFC4FA9D"/>
      <color rgb="FF13ED8B"/>
      <color rgb="FF000000"/>
    </mruColors>
  </colors>
  <extLst>
    <ext xmlns:x14="http://schemas.microsoft.com/office/spreadsheetml/2009/9/main" uri="{46F421CA-312F-682f-3DD2-61675219B42D}">
      <x14:dxfs count="8">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color rgb="FF000000"/>
          </font>
          <fill>
            <gradientFill degree="90">
              <stop position="0">
                <color rgb="FFF8E162"/>
              </stop>
              <stop position="1">
                <color rgb="FFFCF7E0"/>
              </stop>
            </gradientFill>
          </fill>
          <border>
            <left style="thin">
              <color rgb="FF999999"/>
            </left>
            <right style="thin">
              <color rgb="FF999999"/>
            </right>
            <top style="thin">
              <color rgb="FF999999"/>
            </top>
            <bottom style="thin">
              <color rgb="FF999999"/>
            </bottom>
            <vertical/>
            <horizontal/>
          </border>
        </dxf>
        <dxf>
          <font>
            <sz val="8"/>
            <color theme="0"/>
            <name val="Calibri Light"/>
            <family val="2"/>
            <scheme val="major"/>
          </font>
          <fill>
            <patternFill patternType="solid">
              <fgColor theme="4" tint="0.79998168889431442"/>
              <bgColor theme="4" tint="0.79998168889431442"/>
            </patternFill>
          </fill>
          <border>
            <left style="thin">
              <color rgb="FFCCCCCC"/>
            </left>
            <right style="thin">
              <color rgb="FFCCCCCC"/>
            </right>
            <top style="thin">
              <color rgb="FFCCCCCC"/>
            </top>
            <bottom style="thin">
              <color rgb="FFCCCCCC"/>
            </bottom>
            <vertical/>
            <horizontal/>
          </border>
        </dxf>
        <dxf>
          <font>
            <sz val="8"/>
            <color theme="0"/>
            <name val="Calibri Light"/>
            <family val="2"/>
            <scheme val="major"/>
          </font>
          <fill>
            <gradientFill type="path">
              <stop position="0">
                <color rgb="FF2B8B4B"/>
              </stop>
              <stop position="1">
                <color rgb="FF504741"/>
              </stop>
            </gradientFill>
          </fill>
          <border diagonalUp="0" diagonalDown="0">
            <left style="thin">
              <color auto="1"/>
            </left>
            <right style="thin">
              <color auto="1"/>
            </right>
            <top style="thin">
              <color auto="1"/>
            </top>
            <bottom style="thin">
              <color auto="1"/>
            </bottom>
            <vertical/>
            <horizontal/>
          </border>
        </dxf>
        <dxf>
          <font>
            <b val="0"/>
            <i val="0"/>
            <sz val="8"/>
            <color rgb="FF504741"/>
            <name val="Calibri Light"/>
            <family val="2"/>
            <scheme val="major"/>
          </font>
          <fill>
            <gradientFill type="path">
              <stop position="0">
                <color rgb="FF2B8B4B"/>
              </stop>
              <stop position="1">
                <color theme="0"/>
              </stop>
            </gradientFill>
          </fill>
          <border>
            <left style="thin">
              <color rgb="FFE0E0E0"/>
            </left>
            <right style="thin">
              <color rgb="FFE0E0E0"/>
            </right>
            <top style="thin">
              <color rgb="FFE0E0E0"/>
            </top>
            <bottom style="thin">
              <color rgb="FFE0E0E0"/>
            </bottom>
            <vertical/>
            <horizontal/>
          </border>
        </dxf>
        <dxf>
          <font>
            <sz val="8"/>
            <color theme="0"/>
            <name val="Calibri Light"/>
            <family val="2"/>
            <scheme val="major"/>
          </font>
          <fill>
            <gradientFill degree="90">
              <stop position="0">
                <color theme="0" tint="-0.1490218817712943"/>
              </stop>
              <stop position="1">
                <color rgb="FF504741"/>
              </stop>
            </gradientFill>
          </fill>
          <border>
            <left style="thin">
              <color rgb="FFCCCCCC"/>
            </left>
            <right style="thin">
              <color rgb="FFCCCCCC"/>
            </right>
            <top style="thin">
              <color rgb="FFCCCCCC"/>
            </top>
            <bottom style="thin">
              <color rgb="FFCCCCCC"/>
            </bottom>
            <vertical/>
            <horizontal/>
          </border>
        </dxf>
      </x14:dxfs>
    </ext>
    <ext xmlns:x14="http://schemas.microsoft.com/office/spreadsheetml/2009/9/main" uri="{EB79DEF2-80B8-43e5-95BD-54CBDDF9020C}">
      <x14:slicerStyles defaultSlicerStyle="SlicerStyleLight1">
        <x14:slicerStyle name="Constructora B">
          <x14:slicerStyleElements>
            <x14:slicerStyleElement type="unselectedItemWithData" dxfId="7"/>
            <x14:slicerStyleElement type="unselectedItemWithNoData" dxfId="6"/>
            <x14:slicerStyleElement type="selectedItemWithData" dxfId="5"/>
            <x14:slicerStyleElement type="selectedItemWithNoData" dxfId="4"/>
            <x14:slicerStyleElement type="hoveredUnselectedItemWithData" dxfId="3"/>
            <x14:slicerStyleElement type="hoveredSelectedItemWithData" dxfId="2"/>
            <x14:slicerStyleElement type="hoveredUnselectedItemWithNoData" dxfId="1"/>
            <x14:slicerStyleElement type="hoveredSelectedItemWithNoData" dxfId="0"/>
          </x14:slicerStyleElements>
        </x14:slicerStyle>
      </x14:slicerStyles>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microsoft.com/office/2007/relationships/slicerCache" Target="slicerCaches/slicerCache3.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07/relationships/slicerCache" Target="slicerCaches/slicerCache2.xml"/><Relationship Id="rId5" Type="http://schemas.openxmlformats.org/officeDocument/2006/relationships/worksheet" Target="worksheets/sheet5.xml"/><Relationship Id="rId15" Type="http://schemas.openxmlformats.org/officeDocument/2006/relationships/sharedStrings" Target="sharedStrings.xml"/><Relationship Id="rId10" Type="http://schemas.microsoft.com/office/2007/relationships/slicerCache" Target="slicerCaches/slicerCache1.xml"/><Relationship Id="rId4" Type="http://schemas.openxmlformats.org/officeDocument/2006/relationships/worksheet" Target="worksheets/sheet4.xml"/><Relationship Id="rId9" Type="http://schemas.openxmlformats.org/officeDocument/2006/relationships/pivotCacheDefinition" Target="pivotCache/pivotCacheDefinition1.xml"/><Relationship Id="rId1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_rels/chart31.xml.rels><?xml version="1.0" encoding="UTF-8" standalone="yes"?>
<Relationships xmlns="http://schemas.openxmlformats.org/package/2006/relationships"><Relationship Id="rId2" Type="http://schemas.microsoft.com/office/2011/relationships/chartColorStyle" Target="colors31.xml"/><Relationship Id="rId1" Type="http://schemas.microsoft.com/office/2011/relationships/chartStyle" Target="style31.xml"/></Relationships>
</file>

<file path=xl/charts/_rels/chart32.xml.rels><?xml version="1.0" encoding="UTF-8" standalone="yes"?>
<Relationships xmlns="http://schemas.openxmlformats.org/package/2006/relationships"><Relationship Id="rId2" Type="http://schemas.microsoft.com/office/2011/relationships/chartColorStyle" Target="colors32.xml"/><Relationship Id="rId1" Type="http://schemas.microsoft.com/office/2011/relationships/chartStyle" Target="style32.xml"/></Relationships>
</file>

<file path=xl/charts/_rels/chart33.xml.rels><?xml version="1.0" encoding="UTF-8" standalone="yes"?>
<Relationships xmlns="http://schemas.openxmlformats.org/package/2006/relationships"><Relationship Id="rId2" Type="http://schemas.microsoft.com/office/2011/relationships/chartColorStyle" Target="colors33.xml"/><Relationship Id="rId1" Type="http://schemas.microsoft.com/office/2011/relationships/chartStyle" Target="style33.xml"/></Relationships>
</file>

<file path=xl/charts/_rels/chart34.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34.xml"/><Relationship Id="rId1" Type="http://schemas.microsoft.com/office/2011/relationships/chartStyle" Target="style34.xml"/></Relationships>
</file>

<file path=xl/charts/_rels/chart35.xml.rels><?xml version="1.0" encoding="UTF-8" standalone="yes"?>
<Relationships xmlns="http://schemas.openxmlformats.org/package/2006/relationships"><Relationship Id="rId2" Type="http://schemas.microsoft.com/office/2011/relationships/chartColorStyle" Target="colors35.xml"/><Relationship Id="rId1" Type="http://schemas.microsoft.com/office/2011/relationships/chartStyle" Target="style35.xml"/></Relationships>
</file>

<file path=xl/charts/_rels/chart36.xml.rels><?xml version="1.0" encoding="UTF-8" standalone="yes"?>
<Relationships xmlns="http://schemas.openxmlformats.org/package/2006/relationships"><Relationship Id="rId2" Type="http://schemas.microsoft.com/office/2011/relationships/chartColorStyle" Target="colors36.xml"/><Relationship Id="rId1" Type="http://schemas.microsoft.com/office/2011/relationships/chartStyle" Target="style36.xml"/></Relationships>
</file>

<file path=xl/charts/_rels/chart37.xml.rels><?xml version="1.0" encoding="UTF-8" standalone="yes"?>
<Relationships xmlns="http://schemas.openxmlformats.org/package/2006/relationships"><Relationship Id="rId2" Type="http://schemas.microsoft.com/office/2011/relationships/chartColorStyle" Target="colors37.xml"/><Relationship Id="rId1" Type="http://schemas.microsoft.com/office/2011/relationships/chartStyle" Target="style37.xml"/></Relationships>
</file>

<file path=xl/charts/_rels/chart38.xml.rels><?xml version="1.0" encoding="UTF-8" standalone="yes"?>
<Relationships xmlns="http://schemas.openxmlformats.org/package/2006/relationships"><Relationship Id="rId2" Type="http://schemas.microsoft.com/office/2011/relationships/chartColorStyle" Target="colors38.xml"/><Relationship Id="rId1" Type="http://schemas.microsoft.com/office/2011/relationships/chartStyle" Target="style38.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200" b="1" i="0" u="none" strike="noStrike" kern="1200" spc="0" baseline="0">
                <a:solidFill>
                  <a:schemeClr val="tx1">
                    <a:lumMod val="65000"/>
                    <a:lumOff val="35000"/>
                  </a:schemeClr>
                </a:solidFill>
                <a:latin typeface="+mj-lt"/>
                <a:ea typeface="+mn-ea"/>
                <a:cs typeface="+mn-cs"/>
              </a:defRPr>
            </a:pPr>
            <a:r>
              <a:rPr lang="es-CO" b="1"/>
              <a:t>Tipo de Proyecto</a:t>
            </a:r>
          </a:p>
        </c:rich>
      </c:tx>
      <c:overlay val="0"/>
      <c:spPr>
        <a:noFill/>
        <a:ln>
          <a:noFill/>
        </a:ln>
        <a:effectLst/>
      </c:spPr>
      <c:txPr>
        <a:bodyPr rot="0" spcFirstLastPara="1" vertOverflow="ellipsis" vert="horz" wrap="square" anchor="ctr" anchorCtr="1"/>
        <a:lstStyle/>
        <a:p>
          <a:pPr>
            <a:defRPr sz="120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7.5942399092005352E-3"/>
          <c:y val="0.22652019878750512"/>
          <c:w val="0.97760431297439154"/>
          <c:h val="0.48551157694016944"/>
        </c:manualLayout>
      </c:layout>
      <c:barChart>
        <c:barDir val="col"/>
        <c:grouping val="clustered"/>
        <c:varyColors val="0"/>
        <c:ser>
          <c:idx val="0"/>
          <c:order val="0"/>
          <c:tx>
            <c:strRef>
              <c:f>Tablas!$G$6</c:f>
              <c:strCache>
                <c:ptCount val="1"/>
                <c:pt idx="0">
                  <c:v>Cant</c:v>
                </c:pt>
              </c:strCache>
            </c:strRef>
          </c:tx>
          <c:spPr>
            <a:solidFill>
              <a:schemeClr val="accent6">
                <a:shade val="76000"/>
              </a:schemeClr>
            </a:solidFill>
            <a:ln w="19050">
              <a:solidFill>
                <a:schemeClr val="lt1"/>
              </a:solidFill>
            </a:ln>
            <a:effectLst/>
          </c:spPr>
          <c:invertIfNegative val="0"/>
          <c:dPt>
            <c:idx val="0"/>
            <c:invertIfNegative val="0"/>
            <c:bubble3D val="0"/>
            <c:spPr>
              <a:gradFill flip="none" rotWithShape="1">
                <a:gsLst>
                  <a:gs pos="0">
                    <a:srgbClr val="FFC000">
                      <a:shade val="30000"/>
                      <a:satMod val="115000"/>
                    </a:srgbClr>
                  </a:gs>
                  <a:gs pos="50000">
                    <a:srgbClr val="FFC000">
                      <a:shade val="67500"/>
                      <a:satMod val="115000"/>
                    </a:srgbClr>
                  </a:gs>
                  <a:gs pos="100000">
                    <a:srgbClr val="FFC000">
                      <a:shade val="100000"/>
                      <a:satMod val="115000"/>
                    </a:srgbClr>
                  </a:gs>
                </a:gsLst>
                <a:path path="circle">
                  <a:fillToRect l="100000" t="100000"/>
                </a:path>
                <a:tileRect r="-100000" b="-100000"/>
              </a:gradFill>
              <a:ln w="19050">
                <a:solidFill>
                  <a:schemeClr val="lt1"/>
                </a:solidFill>
              </a:ln>
              <a:effectLst/>
            </c:spPr>
            <c:extLst>
              <c:ext xmlns:c16="http://schemas.microsoft.com/office/drawing/2014/chart" uri="{C3380CC4-5D6E-409C-BE32-E72D297353CC}">
                <c16:uniqueId val="{00000002-0E1A-4760-B7B5-68BB667A4930}"/>
              </c:ext>
            </c:extLst>
          </c:dPt>
          <c:dPt>
            <c:idx val="1"/>
            <c:invertIfNegative val="0"/>
            <c:bubble3D val="0"/>
            <c:spPr>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path path="circle">
                  <a:fillToRect l="50000" t="50000" r="50000" b="50000"/>
                </a:path>
                <a:tileRect/>
              </a:gradFill>
              <a:ln w="19050">
                <a:solidFill>
                  <a:schemeClr val="lt1"/>
                </a:solidFill>
              </a:ln>
              <a:effectLst/>
            </c:spPr>
            <c:extLst>
              <c:ext xmlns:c16="http://schemas.microsoft.com/office/drawing/2014/chart" uri="{C3380CC4-5D6E-409C-BE32-E72D297353CC}">
                <c16:uniqueId val="{00000003-0E1A-4760-B7B5-68BB667A4930}"/>
              </c:ext>
            </c:extLst>
          </c:dPt>
          <c:dLbls>
            <c:spPr>
              <a:noFill/>
              <a:ln>
                <a:noFill/>
              </a:ln>
              <a:effectLst/>
            </c:spPr>
            <c:txPr>
              <a:bodyPr rot="0" spcFirstLastPara="1" vertOverflow="ellipsis" vert="horz" wrap="square" anchor="ctr" anchorCtr="1"/>
              <a:lstStyle/>
              <a:p>
                <a:pPr>
                  <a:defRPr sz="1000" b="1" i="0" u="none" strike="noStrike" kern="1200" baseline="0">
                    <a:solidFill>
                      <a:schemeClr val="tx1">
                        <a:lumMod val="75000"/>
                        <a:lumOff val="25000"/>
                      </a:schemeClr>
                    </a:solidFill>
                    <a:latin typeface="+mj-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Tablas!$F$35:$F$36</c:f>
              <c:strCache>
                <c:ptCount val="2"/>
                <c:pt idx="0">
                  <c:v>NO VIS</c:v>
                </c:pt>
                <c:pt idx="1">
                  <c:v>VIS</c:v>
                </c:pt>
              </c:strCache>
            </c:strRef>
          </c:cat>
          <c:val>
            <c:numRef>
              <c:f>Tablas!$G$35:$G$36</c:f>
              <c:numCache>
                <c:formatCode>General</c:formatCode>
                <c:ptCount val="2"/>
                <c:pt idx="0">
                  <c:v>0</c:v>
                </c:pt>
                <c:pt idx="1">
                  <c:v>2</c:v>
                </c:pt>
              </c:numCache>
            </c:numRef>
          </c:val>
          <c:extLst>
            <c:ext xmlns:c16="http://schemas.microsoft.com/office/drawing/2014/chart" uri="{C3380CC4-5D6E-409C-BE32-E72D297353CC}">
              <c16:uniqueId val="{00000000-0E1A-4760-B7B5-68BB667A4930}"/>
            </c:ext>
          </c:extLst>
        </c:ser>
        <c:ser>
          <c:idx val="1"/>
          <c:order val="1"/>
          <c:tx>
            <c:strRef>
              <c:f>Tablas!$H$6</c:f>
              <c:strCache>
                <c:ptCount val="1"/>
                <c:pt idx="0">
                  <c:v>%</c:v>
                </c:pt>
              </c:strCache>
            </c:strRef>
          </c:tx>
          <c:spPr>
            <a:noFill/>
            <a:ln w="19050">
              <a:solidFill>
                <a:schemeClr val="lt1"/>
              </a:solidFill>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lumMod val="75000"/>
                        <a:lumOff val="25000"/>
                      </a:schemeClr>
                    </a:solidFill>
                    <a:latin typeface="+mj-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Tablas!$F$35:$F$36</c:f>
              <c:strCache>
                <c:ptCount val="2"/>
                <c:pt idx="0">
                  <c:v>NO VIS</c:v>
                </c:pt>
                <c:pt idx="1">
                  <c:v>VIS</c:v>
                </c:pt>
              </c:strCache>
            </c:strRef>
          </c:cat>
          <c:val>
            <c:numRef>
              <c:f>Tablas!$H$35:$H$36</c:f>
              <c:numCache>
                <c:formatCode>0.0%</c:formatCode>
                <c:ptCount val="2"/>
                <c:pt idx="0">
                  <c:v>0</c:v>
                </c:pt>
                <c:pt idx="1">
                  <c:v>1</c:v>
                </c:pt>
              </c:numCache>
            </c:numRef>
          </c:val>
          <c:extLst>
            <c:ext xmlns:c16="http://schemas.microsoft.com/office/drawing/2014/chart" uri="{C3380CC4-5D6E-409C-BE32-E72D297353CC}">
              <c16:uniqueId val="{00000001-0E1A-4760-B7B5-68BB667A4930}"/>
            </c:ext>
          </c:extLst>
        </c:ser>
        <c:dLbls>
          <c:showLegendKey val="0"/>
          <c:showVal val="0"/>
          <c:showCatName val="0"/>
          <c:showSerName val="0"/>
          <c:showPercent val="0"/>
          <c:showBubbleSize val="0"/>
        </c:dLbls>
        <c:gapWidth val="50"/>
        <c:axId val="130996176"/>
        <c:axId val="130976624"/>
      </c:barChart>
      <c:catAx>
        <c:axId val="130996176"/>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j-lt"/>
                <a:ea typeface="+mn-ea"/>
                <a:cs typeface="+mn-cs"/>
              </a:defRPr>
            </a:pPr>
            <a:endParaRPr lang="es-CO"/>
          </a:p>
        </c:txPr>
        <c:crossAx val="130976624"/>
        <c:crosses val="autoZero"/>
        <c:auto val="1"/>
        <c:lblAlgn val="ctr"/>
        <c:lblOffset val="100"/>
        <c:noMultiLvlLbl val="0"/>
      </c:catAx>
      <c:valAx>
        <c:axId val="130976624"/>
        <c:scaling>
          <c:orientation val="minMax"/>
        </c:scaling>
        <c:delete val="1"/>
        <c:axPos val="l"/>
        <c:numFmt formatCode="General" sourceLinked="1"/>
        <c:majorTickMark val="out"/>
        <c:minorTickMark val="none"/>
        <c:tickLblPos val="nextTo"/>
        <c:crossAx val="1309961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j-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sz="1000">
          <a:latin typeface="+mj-lt"/>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spc="0" baseline="0">
                <a:solidFill>
                  <a:schemeClr val="tx1">
                    <a:lumMod val="65000"/>
                    <a:lumOff val="35000"/>
                  </a:schemeClr>
                </a:solidFill>
                <a:latin typeface="+mj-lt"/>
                <a:ea typeface="+mn-ea"/>
                <a:cs typeface="+mn-cs"/>
              </a:defRPr>
            </a:pPr>
            <a:r>
              <a:rPr lang="es-CO" b="1"/>
              <a:t>Medio de contacto </a:t>
            </a:r>
          </a:p>
        </c:rich>
      </c:tx>
      <c:overlay val="0"/>
      <c:spPr>
        <a:noFill/>
        <a:ln>
          <a:noFill/>
        </a:ln>
        <a:effectLst/>
      </c:spPr>
      <c:txPr>
        <a:bodyPr rot="0" spcFirstLastPara="1" vertOverflow="ellipsis" vert="horz" wrap="square" anchor="ctr" anchorCtr="1"/>
        <a:lstStyle/>
        <a:p>
          <a:pPr>
            <a:defRPr sz="120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7.5942399092005352E-3"/>
          <c:y val="0.22652019878750512"/>
          <c:w val="0.97760431297439154"/>
          <c:h val="0.48551157694016944"/>
        </c:manualLayout>
      </c:layout>
      <c:barChart>
        <c:barDir val="col"/>
        <c:grouping val="clustered"/>
        <c:varyColors val="0"/>
        <c:ser>
          <c:idx val="0"/>
          <c:order val="0"/>
          <c:tx>
            <c:strRef>
              <c:f>Tablas!$G$6</c:f>
              <c:strCache>
                <c:ptCount val="1"/>
                <c:pt idx="0">
                  <c:v>Cant</c:v>
                </c:pt>
              </c:strCache>
            </c:strRef>
          </c:tx>
          <c:spPr>
            <a:gradFill flip="none" rotWithShape="1">
              <a:gsLst>
                <a:gs pos="0">
                  <a:srgbClr val="FFC000">
                    <a:shade val="30000"/>
                    <a:satMod val="115000"/>
                  </a:srgbClr>
                </a:gs>
                <a:gs pos="50000">
                  <a:srgbClr val="FFC000">
                    <a:shade val="67500"/>
                    <a:satMod val="115000"/>
                  </a:srgbClr>
                </a:gs>
                <a:gs pos="100000">
                  <a:srgbClr val="FFC000">
                    <a:shade val="100000"/>
                    <a:satMod val="115000"/>
                  </a:srgbClr>
                </a:gs>
              </a:gsLst>
              <a:path path="circle">
                <a:fillToRect l="100000" t="100000"/>
              </a:path>
              <a:tileRect r="-100000" b="-100000"/>
            </a:gradFill>
            <a:ln w="19050">
              <a:solidFill>
                <a:schemeClr val="lt1"/>
              </a:solidFill>
            </a:ln>
            <a:effectLst/>
          </c:spPr>
          <c:invertIfNegative val="0"/>
          <c:dPt>
            <c:idx val="0"/>
            <c:invertIfNegative val="0"/>
            <c:bubble3D val="0"/>
            <c:extLst>
              <c:ext xmlns:c16="http://schemas.microsoft.com/office/drawing/2014/chart" uri="{C3380CC4-5D6E-409C-BE32-E72D297353CC}">
                <c16:uniqueId val="{00000002-230B-4206-B349-474092295E31}"/>
              </c:ext>
            </c:extLst>
          </c:dPt>
          <c:dPt>
            <c:idx val="1"/>
            <c:invertIfNegative val="0"/>
            <c:bubble3D val="0"/>
            <c:spPr>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path path="circle">
                  <a:fillToRect l="50000" t="50000" r="50000" b="50000"/>
                </a:path>
                <a:tileRect/>
              </a:gradFill>
              <a:ln w="19050">
                <a:solidFill>
                  <a:schemeClr val="lt1"/>
                </a:solidFill>
              </a:ln>
              <a:effectLst/>
            </c:spPr>
            <c:extLst>
              <c:ext xmlns:c16="http://schemas.microsoft.com/office/drawing/2014/chart" uri="{C3380CC4-5D6E-409C-BE32-E72D297353CC}">
                <c16:uniqueId val="{00000003-230B-4206-B349-474092295E31}"/>
              </c:ext>
            </c:extLst>
          </c:dPt>
          <c:dLbls>
            <c:spPr>
              <a:noFill/>
              <a:ln>
                <a:noFill/>
              </a:ln>
              <a:effectLst/>
            </c:spPr>
            <c:txPr>
              <a:bodyPr rot="0" spcFirstLastPara="1" vertOverflow="ellipsis" vert="horz" wrap="square" anchor="ctr" anchorCtr="1"/>
              <a:lstStyle/>
              <a:p>
                <a:pPr>
                  <a:defRPr sz="1000" b="1" i="0" u="none" strike="noStrike" kern="1200" baseline="0">
                    <a:solidFill>
                      <a:schemeClr val="tx1">
                        <a:lumMod val="75000"/>
                        <a:lumOff val="25000"/>
                      </a:schemeClr>
                    </a:solidFill>
                    <a:latin typeface="+mj-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Tablas!$F$40:$F$41</c:f>
              <c:strCache>
                <c:ptCount val="2"/>
                <c:pt idx="0">
                  <c:v>Presencial</c:v>
                </c:pt>
                <c:pt idx="1">
                  <c:v>Virtual -  WhatsApp </c:v>
                </c:pt>
              </c:strCache>
            </c:strRef>
          </c:cat>
          <c:val>
            <c:numRef>
              <c:f>Tablas!$G$40:$G$41</c:f>
              <c:numCache>
                <c:formatCode>General</c:formatCode>
                <c:ptCount val="2"/>
                <c:pt idx="0">
                  <c:v>2</c:v>
                </c:pt>
                <c:pt idx="1">
                  <c:v>0</c:v>
                </c:pt>
              </c:numCache>
            </c:numRef>
          </c:val>
          <c:extLst>
            <c:ext xmlns:c16="http://schemas.microsoft.com/office/drawing/2014/chart" uri="{C3380CC4-5D6E-409C-BE32-E72D297353CC}">
              <c16:uniqueId val="{00000000-230B-4206-B349-474092295E31}"/>
            </c:ext>
          </c:extLst>
        </c:ser>
        <c:ser>
          <c:idx val="1"/>
          <c:order val="1"/>
          <c:tx>
            <c:strRef>
              <c:f>Tablas!$H$6</c:f>
              <c:strCache>
                <c:ptCount val="1"/>
                <c:pt idx="0">
                  <c:v>%</c:v>
                </c:pt>
              </c:strCache>
            </c:strRef>
          </c:tx>
          <c:spPr>
            <a:noFill/>
            <a:ln w="19050">
              <a:solidFill>
                <a:schemeClr val="lt1"/>
              </a:solidFill>
            </a:ln>
            <a:effectLst/>
          </c:spPr>
          <c:invertIfNegative val="0"/>
          <c:dLbls>
            <c:spPr>
              <a:noFill/>
              <a:ln>
                <a:noFill/>
              </a:ln>
              <a:effectLst/>
            </c:spPr>
            <c:txPr>
              <a:bodyPr rot="0" spcFirstLastPara="1" vertOverflow="ellipsis" vert="horz" wrap="square" anchor="ctr" anchorCtr="1"/>
              <a:lstStyle/>
              <a:p>
                <a:pPr>
                  <a:defRPr sz="900" b="1" i="0" u="none" strike="noStrike" kern="1200" baseline="0">
                    <a:solidFill>
                      <a:schemeClr val="tx1">
                        <a:lumMod val="75000"/>
                        <a:lumOff val="25000"/>
                      </a:schemeClr>
                    </a:solidFill>
                    <a:latin typeface="+mj-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Tablas!$F$40:$F$41</c:f>
              <c:strCache>
                <c:ptCount val="2"/>
                <c:pt idx="0">
                  <c:v>Presencial</c:v>
                </c:pt>
                <c:pt idx="1">
                  <c:v>Virtual -  WhatsApp </c:v>
                </c:pt>
              </c:strCache>
            </c:strRef>
          </c:cat>
          <c:val>
            <c:numRef>
              <c:f>Tablas!$H$40:$H$41</c:f>
              <c:numCache>
                <c:formatCode>0.0%</c:formatCode>
                <c:ptCount val="2"/>
                <c:pt idx="0">
                  <c:v>1</c:v>
                </c:pt>
                <c:pt idx="1">
                  <c:v>0</c:v>
                </c:pt>
              </c:numCache>
            </c:numRef>
          </c:val>
          <c:extLst>
            <c:ext xmlns:c16="http://schemas.microsoft.com/office/drawing/2014/chart" uri="{C3380CC4-5D6E-409C-BE32-E72D297353CC}">
              <c16:uniqueId val="{00000001-230B-4206-B349-474092295E31}"/>
            </c:ext>
          </c:extLst>
        </c:ser>
        <c:dLbls>
          <c:dLblPos val="outEnd"/>
          <c:showLegendKey val="0"/>
          <c:showVal val="1"/>
          <c:showCatName val="0"/>
          <c:showSerName val="0"/>
          <c:showPercent val="0"/>
          <c:showBubbleSize val="0"/>
        </c:dLbls>
        <c:gapWidth val="50"/>
        <c:axId val="130996176"/>
        <c:axId val="130976624"/>
      </c:barChart>
      <c:catAx>
        <c:axId val="130996176"/>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j-lt"/>
                <a:ea typeface="+mn-ea"/>
                <a:cs typeface="+mn-cs"/>
              </a:defRPr>
            </a:pPr>
            <a:endParaRPr lang="es-CO"/>
          </a:p>
        </c:txPr>
        <c:crossAx val="130976624"/>
        <c:crosses val="autoZero"/>
        <c:auto val="1"/>
        <c:lblAlgn val="ctr"/>
        <c:lblOffset val="100"/>
        <c:noMultiLvlLbl val="0"/>
      </c:catAx>
      <c:valAx>
        <c:axId val="130976624"/>
        <c:scaling>
          <c:orientation val="minMax"/>
        </c:scaling>
        <c:delete val="1"/>
        <c:axPos val="l"/>
        <c:numFmt formatCode="General" sourceLinked="1"/>
        <c:majorTickMark val="out"/>
        <c:minorTickMark val="none"/>
        <c:tickLblPos val="nextTo"/>
        <c:crossAx val="13099617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rtl="0">
            <a:defRPr sz="1000" b="0" i="0" u="none" strike="noStrike" kern="1200" baseline="0">
              <a:solidFill>
                <a:schemeClr val="tx1">
                  <a:lumMod val="65000"/>
                  <a:lumOff val="35000"/>
                </a:schemeClr>
              </a:solidFill>
              <a:latin typeface="+mj-lt"/>
              <a:ea typeface="+mn-ea"/>
              <a:cs typeface="+mn-cs"/>
            </a:defRPr>
          </a:pPr>
          <a:endParaRPr lang="es-CO"/>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sz="1000">
          <a:latin typeface="+mj-lt"/>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r>
              <a:rPr lang="es-CO" sz="1050" b="1"/>
              <a:t>1¿El saludo fue amigable y profesional</a:t>
            </a:r>
          </a:p>
        </c:rich>
      </c:tx>
      <c:layout>
        <c:manualLayout>
          <c:xMode val="edge"/>
          <c:yMode val="edge"/>
          <c:x val="0.16010138888888892"/>
          <c:y val="6.7512720700887274E-3"/>
        </c:manualLayout>
      </c:layout>
      <c:overlay val="0"/>
      <c:spPr>
        <a:noFill/>
        <a:ln>
          <a:noFill/>
        </a:ln>
        <a:effectLst/>
      </c:spPr>
      <c:txPr>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0.11039326334208224"/>
          <c:y val="0.11615740740740743"/>
          <c:w val="0.8727804024496939"/>
          <c:h val="0.58394320501603969"/>
        </c:manualLayout>
      </c:layout>
      <c:barChart>
        <c:barDir val="bar"/>
        <c:grouping val="percentStacked"/>
        <c:varyColors val="0"/>
        <c:ser>
          <c:idx val="0"/>
          <c:order val="0"/>
          <c:tx>
            <c:strRef>
              <c:f>Tablas!$G$6</c:f>
              <c:strCache>
                <c:ptCount val="1"/>
                <c:pt idx="0">
                  <c:v>Cant</c:v>
                </c:pt>
              </c:strCache>
            </c:strRef>
          </c:tx>
          <c:spPr>
            <a:gradFill flip="none" rotWithShape="1">
              <a:gsLst>
                <a:gs pos="0">
                  <a:srgbClr val="C00000">
                    <a:shade val="30000"/>
                    <a:satMod val="115000"/>
                  </a:srgbClr>
                </a:gs>
                <a:gs pos="50000">
                  <a:srgbClr val="C00000">
                    <a:shade val="67500"/>
                    <a:satMod val="115000"/>
                  </a:srgbClr>
                </a:gs>
                <a:gs pos="100000">
                  <a:srgbClr val="C00000">
                    <a:shade val="100000"/>
                    <a:satMod val="115000"/>
                  </a:srgbClr>
                </a:gs>
              </a:gsLst>
              <a:lin ang="8100000" scaled="1"/>
              <a:tileRect/>
            </a:gradFill>
            <a:ln w="19050">
              <a:solidFill>
                <a:schemeClr val="lt1"/>
              </a:solidFill>
            </a:ln>
            <a:effectLst/>
          </c:spPr>
          <c:invertIfNegative val="0"/>
          <c:dPt>
            <c:idx val="0"/>
            <c:invertIfNegative val="0"/>
            <c:bubble3D val="0"/>
            <c:spPr>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lin ang="8100000" scaled="1"/>
                <a:tileRect/>
              </a:gradFill>
              <a:ln w="19050">
                <a:solidFill>
                  <a:schemeClr val="lt1"/>
                </a:solidFill>
              </a:ln>
              <a:effectLst/>
            </c:spPr>
            <c:extLst>
              <c:ext xmlns:c16="http://schemas.microsoft.com/office/drawing/2014/chart" uri="{C3380CC4-5D6E-409C-BE32-E72D297353CC}">
                <c16:uniqueId val="{00000003-36A2-4A95-8C5D-2A4CD2227408}"/>
              </c:ext>
            </c:extLst>
          </c:dPt>
          <c:cat>
            <c:strRef>
              <c:f>Tablas!$F$47:$F$48</c:f>
              <c:strCache>
                <c:ptCount val="2"/>
                <c:pt idx="0">
                  <c:v>Si</c:v>
                </c:pt>
                <c:pt idx="1">
                  <c:v>No</c:v>
                </c:pt>
              </c:strCache>
            </c:strRef>
          </c:cat>
          <c:val>
            <c:numRef>
              <c:f>Tablas!$G$47:$G$48</c:f>
              <c:numCache>
                <c:formatCode>General</c:formatCode>
                <c:ptCount val="2"/>
                <c:pt idx="0">
                  <c:v>2</c:v>
                </c:pt>
                <c:pt idx="1">
                  <c:v>0</c:v>
                </c:pt>
              </c:numCache>
            </c:numRef>
          </c:val>
          <c:extLst>
            <c:ext xmlns:c16="http://schemas.microsoft.com/office/drawing/2014/chart" uri="{C3380CC4-5D6E-409C-BE32-E72D297353CC}">
              <c16:uniqueId val="{00000000-36A2-4A95-8C5D-2A4CD2227408}"/>
            </c:ext>
          </c:extLst>
        </c:ser>
        <c:ser>
          <c:idx val="1"/>
          <c:order val="1"/>
          <c:tx>
            <c:strRef>
              <c:f>Tablas!$H$6</c:f>
              <c:strCache>
                <c:ptCount val="1"/>
                <c:pt idx="0">
                  <c:v>%</c:v>
                </c:pt>
              </c:strCache>
            </c:strRef>
          </c:tx>
          <c:spPr>
            <a:noFill/>
            <a:ln w="19050">
              <a:solidFill>
                <a:schemeClr val="lt1"/>
              </a:solidFill>
            </a:ln>
            <a:effectLst/>
          </c:spPr>
          <c:invertIfNegative val="0"/>
          <c:cat>
            <c:strRef>
              <c:f>Tablas!$F$47:$F$48</c:f>
              <c:strCache>
                <c:ptCount val="2"/>
                <c:pt idx="0">
                  <c:v>Si</c:v>
                </c:pt>
                <c:pt idx="1">
                  <c:v>No</c:v>
                </c:pt>
              </c:strCache>
            </c:strRef>
          </c:cat>
          <c:val>
            <c:numRef>
              <c:f>Tablas!$H$47:$H$48</c:f>
              <c:numCache>
                <c:formatCode>General</c:formatCode>
                <c:ptCount val="2"/>
                <c:pt idx="0" formatCode="0.0%">
                  <c:v>1</c:v>
                </c:pt>
                <c:pt idx="1">
                  <c:v>0</c:v>
                </c:pt>
              </c:numCache>
            </c:numRef>
          </c:val>
          <c:extLst>
            <c:ext xmlns:c16="http://schemas.microsoft.com/office/drawing/2014/chart" uri="{C3380CC4-5D6E-409C-BE32-E72D297353CC}">
              <c16:uniqueId val="{00000001-36A2-4A95-8C5D-2A4CD2227408}"/>
            </c:ext>
          </c:extLst>
        </c:ser>
        <c:dLbls>
          <c:showLegendKey val="0"/>
          <c:showVal val="0"/>
          <c:showCatName val="0"/>
          <c:showSerName val="0"/>
          <c:showPercent val="0"/>
          <c:showBubbleSize val="0"/>
        </c:dLbls>
        <c:gapWidth val="41"/>
        <c:overlap val="100"/>
        <c:axId val="101852224"/>
        <c:axId val="101852640"/>
      </c:barChart>
      <c:valAx>
        <c:axId val="101852640"/>
        <c:scaling>
          <c:orientation val="minMax"/>
        </c:scaling>
        <c:delete val="1"/>
        <c:axPos val="b"/>
        <c:numFmt formatCode="0%" sourceLinked="1"/>
        <c:majorTickMark val="out"/>
        <c:minorTickMark val="none"/>
        <c:tickLblPos val="nextTo"/>
        <c:crossAx val="101852224"/>
        <c:crosses val="autoZero"/>
        <c:crossBetween val="between"/>
      </c:valAx>
      <c:catAx>
        <c:axId val="10185222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j-lt"/>
                <a:ea typeface="+mn-ea"/>
                <a:cs typeface="+mn-cs"/>
              </a:defRPr>
            </a:pPr>
            <a:endParaRPr lang="es-CO"/>
          </a:p>
        </c:txPr>
        <c:crossAx val="101852640"/>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j-lt"/>
                <a:ea typeface="+mn-ea"/>
                <a:cs typeface="+mn-cs"/>
              </a:defRPr>
            </a:pPr>
            <a:endParaRPr lang="es-CO"/>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a:latin typeface="+mj-lt"/>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r>
              <a:rPr lang="es-CO" sz="1050" b="1"/>
              <a:t> 2, ¿Se presenta con su nombre y en nombre de la empresa?</a:t>
            </a:r>
          </a:p>
        </c:rich>
      </c:tx>
      <c:layout>
        <c:manualLayout>
          <c:xMode val="edge"/>
          <c:yMode val="edge"/>
          <c:x val="0.15504587637554765"/>
          <c:y val="0"/>
        </c:manualLayout>
      </c:layout>
      <c:overlay val="0"/>
      <c:spPr>
        <a:noFill/>
        <a:ln>
          <a:noFill/>
        </a:ln>
        <a:effectLst/>
      </c:spPr>
      <c:txPr>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0.14689507125374918"/>
          <c:y val="0.18558541903042358"/>
          <c:w val="0.85310492874625077"/>
          <c:h val="0.52594206118111064"/>
        </c:manualLayout>
      </c:layout>
      <c:barChart>
        <c:barDir val="bar"/>
        <c:grouping val="stacked"/>
        <c:varyColors val="0"/>
        <c:ser>
          <c:idx val="0"/>
          <c:order val="0"/>
          <c:tx>
            <c:strRef>
              <c:f>Tablas!$G$6</c:f>
              <c:strCache>
                <c:ptCount val="1"/>
                <c:pt idx="0">
                  <c:v>Cant</c:v>
                </c:pt>
              </c:strCache>
            </c:strRef>
          </c:tx>
          <c:spPr>
            <a:solidFill>
              <a:schemeClr val="accent1"/>
            </a:solidFill>
            <a:ln w="19050">
              <a:solidFill>
                <a:schemeClr val="lt1"/>
              </a:solidFill>
            </a:ln>
            <a:effectLst/>
          </c:spPr>
          <c:invertIfNegative val="0"/>
          <c:dPt>
            <c:idx val="0"/>
            <c:invertIfNegative val="0"/>
            <c:bubble3D val="0"/>
            <c:spPr>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lin ang="5400000" scaled="1"/>
                <a:tileRect/>
              </a:gradFill>
              <a:ln w="19050">
                <a:solidFill>
                  <a:schemeClr val="lt1"/>
                </a:solidFill>
              </a:ln>
              <a:effectLst/>
            </c:spPr>
            <c:extLst>
              <c:ext xmlns:c16="http://schemas.microsoft.com/office/drawing/2014/chart" uri="{C3380CC4-5D6E-409C-BE32-E72D297353CC}">
                <c16:uniqueId val="{00000001-CC6A-4B89-A119-E4A5BC2EB01A}"/>
              </c:ext>
            </c:extLst>
          </c:dPt>
          <c:dPt>
            <c:idx val="1"/>
            <c:invertIfNegative val="0"/>
            <c:bubble3D val="0"/>
            <c:spPr>
              <a:gradFill flip="none" rotWithShape="1">
                <a:gsLst>
                  <a:gs pos="0">
                    <a:srgbClr val="C00000">
                      <a:shade val="30000"/>
                      <a:satMod val="115000"/>
                    </a:srgbClr>
                  </a:gs>
                  <a:gs pos="50000">
                    <a:srgbClr val="C00000">
                      <a:shade val="67500"/>
                      <a:satMod val="115000"/>
                    </a:srgbClr>
                  </a:gs>
                  <a:gs pos="100000">
                    <a:srgbClr val="C00000">
                      <a:shade val="100000"/>
                      <a:satMod val="115000"/>
                    </a:srgbClr>
                  </a:gs>
                </a:gsLst>
                <a:lin ang="8100000" scaled="1"/>
                <a:tileRect/>
              </a:gradFill>
              <a:ln w="19050">
                <a:solidFill>
                  <a:schemeClr val="lt1"/>
                </a:solidFill>
              </a:ln>
              <a:effectLst/>
            </c:spPr>
            <c:extLst>
              <c:ext xmlns:c16="http://schemas.microsoft.com/office/drawing/2014/chart" uri="{C3380CC4-5D6E-409C-BE32-E72D297353CC}">
                <c16:uniqueId val="{00000003-CC6A-4B89-A119-E4A5BC2EB01A}"/>
              </c:ext>
            </c:extLst>
          </c:dPt>
          <c:cat>
            <c:strRef>
              <c:f>Tablas!$F$52:$F$53</c:f>
              <c:strCache>
                <c:ptCount val="2"/>
                <c:pt idx="0">
                  <c:v>Si</c:v>
                </c:pt>
                <c:pt idx="1">
                  <c:v>No</c:v>
                </c:pt>
              </c:strCache>
            </c:strRef>
          </c:cat>
          <c:val>
            <c:numRef>
              <c:f>Tablas!$G$52:$G$53</c:f>
              <c:numCache>
                <c:formatCode>General</c:formatCode>
                <c:ptCount val="2"/>
                <c:pt idx="0">
                  <c:v>1</c:v>
                </c:pt>
                <c:pt idx="1">
                  <c:v>1</c:v>
                </c:pt>
              </c:numCache>
            </c:numRef>
          </c:val>
          <c:extLst>
            <c:ext xmlns:c16="http://schemas.microsoft.com/office/drawing/2014/chart" uri="{C3380CC4-5D6E-409C-BE32-E72D297353CC}">
              <c16:uniqueId val="{00000004-CC6A-4B89-A119-E4A5BC2EB01A}"/>
            </c:ext>
          </c:extLst>
        </c:ser>
        <c:ser>
          <c:idx val="1"/>
          <c:order val="1"/>
          <c:tx>
            <c:strRef>
              <c:f>Tablas!$H$6</c:f>
              <c:strCache>
                <c:ptCount val="1"/>
                <c:pt idx="0">
                  <c:v>%</c:v>
                </c:pt>
              </c:strCache>
            </c:strRef>
          </c:tx>
          <c:spPr>
            <a:noFill/>
            <a:ln w="19050">
              <a:solidFill>
                <a:schemeClr val="lt1"/>
              </a:solidFill>
            </a:ln>
            <a:effectLst/>
          </c:spPr>
          <c:invertIfNegative val="0"/>
          <c:cat>
            <c:strRef>
              <c:f>Tablas!$F$52:$F$53</c:f>
              <c:strCache>
                <c:ptCount val="2"/>
                <c:pt idx="0">
                  <c:v>Si</c:v>
                </c:pt>
                <c:pt idx="1">
                  <c:v>No</c:v>
                </c:pt>
              </c:strCache>
            </c:strRef>
          </c:cat>
          <c:val>
            <c:numRef>
              <c:f>Tablas!$H$52:$H$53</c:f>
              <c:numCache>
                <c:formatCode>0.0%</c:formatCode>
                <c:ptCount val="2"/>
                <c:pt idx="0">
                  <c:v>0.5</c:v>
                </c:pt>
                <c:pt idx="1">
                  <c:v>0.5</c:v>
                </c:pt>
              </c:numCache>
            </c:numRef>
          </c:val>
          <c:extLst>
            <c:ext xmlns:c16="http://schemas.microsoft.com/office/drawing/2014/chart" uri="{C3380CC4-5D6E-409C-BE32-E72D297353CC}">
              <c16:uniqueId val="{00000005-CC6A-4B89-A119-E4A5BC2EB01A}"/>
            </c:ext>
          </c:extLst>
        </c:ser>
        <c:dLbls>
          <c:showLegendKey val="0"/>
          <c:showVal val="0"/>
          <c:showCatName val="0"/>
          <c:showSerName val="0"/>
          <c:showPercent val="0"/>
          <c:showBubbleSize val="0"/>
        </c:dLbls>
        <c:gapWidth val="41"/>
        <c:overlap val="100"/>
        <c:axId val="101852224"/>
        <c:axId val="101852640"/>
      </c:barChart>
      <c:valAx>
        <c:axId val="101852640"/>
        <c:scaling>
          <c:orientation val="minMax"/>
        </c:scaling>
        <c:delete val="1"/>
        <c:axPos val="b"/>
        <c:numFmt formatCode="General" sourceLinked="1"/>
        <c:majorTickMark val="out"/>
        <c:minorTickMark val="none"/>
        <c:tickLblPos val="nextTo"/>
        <c:crossAx val="101852224"/>
        <c:crosses val="autoZero"/>
        <c:crossBetween val="between"/>
      </c:valAx>
      <c:catAx>
        <c:axId val="10185222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j-lt"/>
                <a:ea typeface="+mn-ea"/>
                <a:cs typeface="+mn-cs"/>
              </a:defRPr>
            </a:pPr>
            <a:endParaRPr lang="es-CO"/>
          </a:p>
        </c:txPr>
        <c:crossAx val="101852640"/>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j-lt"/>
                <a:ea typeface="+mn-ea"/>
                <a:cs typeface="+mn-cs"/>
              </a:defRPr>
            </a:pPr>
            <a:endParaRPr lang="es-CO"/>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a:latin typeface="+mj-lt"/>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r>
              <a:rPr lang="es-CO" sz="1050" b="1"/>
              <a:t>3¿El asesor mantiene una buena presentación personal?</a:t>
            </a:r>
          </a:p>
        </c:rich>
      </c:tx>
      <c:layout>
        <c:manualLayout>
          <c:xMode val="edge"/>
          <c:yMode val="edge"/>
          <c:x val="0.15504587637554765"/>
          <c:y val="0"/>
        </c:manualLayout>
      </c:layout>
      <c:overlay val="0"/>
      <c:spPr>
        <a:noFill/>
        <a:ln>
          <a:noFill/>
        </a:ln>
        <a:effectLst/>
      </c:spPr>
      <c:txPr>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0.14689507125374918"/>
          <c:y val="0.18558541903042358"/>
          <c:w val="0.85310492874625077"/>
          <c:h val="0.52594206118111064"/>
        </c:manualLayout>
      </c:layout>
      <c:barChart>
        <c:barDir val="bar"/>
        <c:grouping val="stacked"/>
        <c:varyColors val="0"/>
        <c:ser>
          <c:idx val="0"/>
          <c:order val="0"/>
          <c:tx>
            <c:strRef>
              <c:f>Tablas!$G$6</c:f>
              <c:strCache>
                <c:ptCount val="1"/>
                <c:pt idx="0">
                  <c:v>Cant</c:v>
                </c:pt>
              </c:strCache>
            </c:strRef>
          </c:tx>
          <c:spPr>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lin ang="8100000" scaled="1"/>
              <a:tileRect/>
            </a:gradFill>
            <a:ln w="19050">
              <a:solidFill>
                <a:schemeClr val="lt1"/>
              </a:solidFill>
            </a:ln>
            <a:effectLst/>
          </c:spPr>
          <c:invertIfNegative val="0"/>
          <c:cat>
            <c:strRef>
              <c:f>Tablas!$F$58:$F$59</c:f>
              <c:strCache>
                <c:ptCount val="2"/>
                <c:pt idx="0">
                  <c:v>Si</c:v>
                </c:pt>
                <c:pt idx="1">
                  <c:v>No</c:v>
                </c:pt>
              </c:strCache>
            </c:strRef>
          </c:cat>
          <c:val>
            <c:numRef>
              <c:f>Tablas!$G$58:$G$59</c:f>
              <c:numCache>
                <c:formatCode>General</c:formatCode>
                <c:ptCount val="2"/>
                <c:pt idx="0">
                  <c:v>2</c:v>
                </c:pt>
                <c:pt idx="1">
                  <c:v>0</c:v>
                </c:pt>
              </c:numCache>
            </c:numRef>
          </c:val>
          <c:extLst>
            <c:ext xmlns:c16="http://schemas.microsoft.com/office/drawing/2014/chart" uri="{C3380CC4-5D6E-409C-BE32-E72D297353CC}">
              <c16:uniqueId val="{00000000-2263-463E-9DB5-57BF3AA13266}"/>
            </c:ext>
          </c:extLst>
        </c:ser>
        <c:ser>
          <c:idx val="1"/>
          <c:order val="1"/>
          <c:tx>
            <c:strRef>
              <c:f>Tablas!$H$6</c:f>
              <c:strCache>
                <c:ptCount val="1"/>
                <c:pt idx="0">
                  <c:v>%</c:v>
                </c:pt>
              </c:strCache>
            </c:strRef>
          </c:tx>
          <c:spPr>
            <a:noFill/>
            <a:ln w="19050">
              <a:solidFill>
                <a:schemeClr val="lt1"/>
              </a:solidFill>
            </a:ln>
            <a:effectLst/>
          </c:spPr>
          <c:invertIfNegative val="0"/>
          <c:cat>
            <c:strRef>
              <c:f>Tablas!$F$58:$F$59</c:f>
              <c:strCache>
                <c:ptCount val="2"/>
                <c:pt idx="0">
                  <c:v>Si</c:v>
                </c:pt>
                <c:pt idx="1">
                  <c:v>No</c:v>
                </c:pt>
              </c:strCache>
            </c:strRef>
          </c:cat>
          <c:val>
            <c:numRef>
              <c:f>Tablas!$H$58:$H$59</c:f>
              <c:numCache>
                <c:formatCode>0.0%</c:formatCode>
                <c:ptCount val="2"/>
                <c:pt idx="0">
                  <c:v>1</c:v>
                </c:pt>
                <c:pt idx="1">
                  <c:v>0</c:v>
                </c:pt>
              </c:numCache>
            </c:numRef>
          </c:val>
          <c:extLst>
            <c:ext xmlns:c16="http://schemas.microsoft.com/office/drawing/2014/chart" uri="{C3380CC4-5D6E-409C-BE32-E72D297353CC}">
              <c16:uniqueId val="{00000001-2263-463E-9DB5-57BF3AA13266}"/>
            </c:ext>
          </c:extLst>
        </c:ser>
        <c:dLbls>
          <c:showLegendKey val="0"/>
          <c:showVal val="0"/>
          <c:showCatName val="0"/>
          <c:showSerName val="0"/>
          <c:showPercent val="0"/>
          <c:showBubbleSize val="0"/>
        </c:dLbls>
        <c:gapWidth val="41"/>
        <c:overlap val="100"/>
        <c:axId val="101852224"/>
        <c:axId val="101852640"/>
      </c:barChart>
      <c:valAx>
        <c:axId val="101852640"/>
        <c:scaling>
          <c:orientation val="minMax"/>
        </c:scaling>
        <c:delete val="1"/>
        <c:axPos val="b"/>
        <c:numFmt formatCode="General" sourceLinked="1"/>
        <c:majorTickMark val="out"/>
        <c:minorTickMark val="none"/>
        <c:tickLblPos val="nextTo"/>
        <c:crossAx val="101852224"/>
        <c:crosses val="autoZero"/>
        <c:crossBetween val="between"/>
      </c:valAx>
      <c:catAx>
        <c:axId val="10185222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j-lt"/>
                <a:ea typeface="+mn-ea"/>
                <a:cs typeface="+mn-cs"/>
              </a:defRPr>
            </a:pPr>
            <a:endParaRPr lang="es-CO"/>
          </a:p>
        </c:txPr>
        <c:crossAx val="101852640"/>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j-lt"/>
                <a:ea typeface="+mn-ea"/>
                <a:cs typeface="+mn-cs"/>
              </a:defRPr>
            </a:pPr>
            <a:endParaRPr lang="es-CO"/>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a:latin typeface="+mj-lt"/>
        </a:defRPr>
      </a:pPr>
      <a:endParaRPr lang="es-CO"/>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r>
              <a:rPr lang="es-CO" sz="1050" b="1"/>
              <a:t>4 ¿El  asesor solicita conocer su nombre?</a:t>
            </a:r>
          </a:p>
        </c:rich>
      </c:tx>
      <c:layout>
        <c:manualLayout>
          <c:xMode val="edge"/>
          <c:yMode val="edge"/>
          <c:x val="0.19965931561655315"/>
          <c:y val="0"/>
        </c:manualLayout>
      </c:layout>
      <c:overlay val="0"/>
      <c:spPr>
        <a:noFill/>
        <a:ln>
          <a:noFill/>
        </a:ln>
        <a:effectLst/>
      </c:spPr>
      <c:txPr>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0.14689507125374918"/>
          <c:y val="0.18558541903042358"/>
          <c:w val="0.85310492874625077"/>
          <c:h val="0.52594206118111064"/>
        </c:manualLayout>
      </c:layout>
      <c:barChart>
        <c:barDir val="bar"/>
        <c:grouping val="stacked"/>
        <c:varyColors val="0"/>
        <c:ser>
          <c:idx val="0"/>
          <c:order val="0"/>
          <c:tx>
            <c:strRef>
              <c:f>Tablas!$G$6</c:f>
              <c:strCache>
                <c:ptCount val="1"/>
                <c:pt idx="0">
                  <c:v>Cant</c:v>
                </c:pt>
              </c:strCache>
            </c:strRef>
          </c:tx>
          <c:spPr>
            <a:solidFill>
              <a:schemeClr val="accent1"/>
            </a:solidFill>
            <a:ln w="19050">
              <a:solidFill>
                <a:schemeClr val="lt1"/>
              </a:solidFill>
            </a:ln>
            <a:effectLst/>
          </c:spPr>
          <c:invertIfNegative val="0"/>
          <c:dPt>
            <c:idx val="0"/>
            <c:invertIfNegative val="0"/>
            <c:bubble3D val="0"/>
            <c:spPr>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lin ang="5400000" scaled="1"/>
                <a:tileRect/>
              </a:gradFill>
              <a:ln w="19050">
                <a:solidFill>
                  <a:schemeClr val="lt1"/>
                </a:solidFill>
              </a:ln>
              <a:effectLst/>
            </c:spPr>
            <c:extLst>
              <c:ext xmlns:c16="http://schemas.microsoft.com/office/drawing/2014/chart" uri="{C3380CC4-5D6E-409C-BE32-E72D297353CC}">
                <c16:uniqueId val="{00000001-55B4-405C-B4BC-48F8774BCC89}"/>
              </c:ext>
            </c:extLst>
          </c:dPt>
          <c:dPt>
            <c:idx val="1"/>
            <c:invertIfNegative val="0"/>
            <c:bubble3D val="0"/>
            <c:spPr>
              <a:gradFill flip="none" rotWithShape="1">
                <a:gsLst>
                  <a:gs pos="0">
                    <a:srgbClr val="C00000">
                      <a:shade val="30000"/>
                      <a:satMod val="115000"/>
                    </a:srgbClr>
                  </a:gs>
                  <a:gs pos="50000">
                    <a:srgbClr val="C00000">
                      <a:shade val="67500"/>
                      <a:satMod val="115000"/>
                    </a:srgbClr>
                  </a:gs>
                  <a:gs pos="100000">
                    <a:srgbClr val="C00000">
                      <a:shade val="100000"/>
                      <a:satMod val="115000"/>
                    </a:srgbClr>
                  </a:gs>
                </a:gsLst>
                <a:lin ang="8100000" scaled="1"/>
                <a:tileRect/>
              </a:gradFill>
              <a:ln w="19050">
                <a:solidFill>
                  <a:schemeClr val="lt1"/>
                </a:solidFill>
              </a:ln>
              <a:effectLst/>
            </c:spPr>
            <c:extLst>
              <c:ext xmlns:c16="http://schemas.microsoft.com/office/drawing/2014/chart" uri="{C3380CC4-5D6E-409C-BE32-E72D297353CC}">
                <c16:uniqueId val="{00000003-55B4-405C-B4BC-48F8774BCC89}"/>
              </c:ext>
            </c:extLst>
          </c:dPt>
          <c:cat>
            <c:strRef>
              <c:f>Tablas!$F$63:$F$64</c:f>
              <c:strCache>
                <c:ptCount val="2"/>
                <c:pt idx="0">
                  <c:v>Si</c:v>
                </c:pt>
                <c:pt idx="1">
                  <c:v>No</c:v>
                </c:pt>
              </c:strCache>
            </c:strRef>
          </c:cat>
          <c:val>
            <c:numRef>
              <c:f>Tablas!$G$63:$G$64</c:f>
              <c:numCache>
                <c:formatCode>General</c:formatCode>
                <c:ptCount val="2"/>
                <c:pt idx="0">
                  <c:v>2</c:v>
                </c:pt>
                <c:pt idx="1">
                  <c:v>0</c:v>
                </c:pt>
              </c:numCache>
            </c:numRef>
          </c:val>
          <c:extLst>
            <c:ext xmlns:c16="http://schemas.microsoft.com/office/drawing/2014/chart" uri="{C3380CC4-5D6E-409C-BE32-E72D297353CC}">
              <c16:uniqueId val="{00000004-55B4-405C-B4BC-48F8774BCC89}"/>
            </c:ext>
          </c:extLst>
        </c:ser>
        <c:ser>
          <c:idx val="1"/>
          <c:order val="1"/>
          <c:tx>
            <c:strRef>
              <c:f>Tablas!$H$6</c:f>
              <c:strCache>
                <c:ptCount val="1"/>
                <c:pt idx="0">
                  <c:v>%</c:v>
                </c:pt>
              </c:strCache>
            </c:strRef>
          </c:tx>
          <c:spPr>
            <a:noFill/>
            <a:ln w="19050">
              <a:solidFill>
                <a:schemeClr val="lt1"/>
              </a:solidFill>
            </a:ln>
            <a:effectLst/>
          </c:spPr>
          <c:invertIfNegative val="0"/>
          <c:cat>
            <c:strRef>
              <c:f>Tablas!$F$63:$F$64</c:f>
              <c:strCache>
                <c:ptCount val="2"/>
                <c:pt idx="0">
                  <c:v>Si</c:v>
                </c:pt>
                <c:pt idx="1">
                  <c:v>No</c:v>
                </c:pt>
              </c:strCache>
            </c:strRef>
          </c:cat>
          <c:val>
            <c:numRef>
              <c:f>Tablas!$H$63:$H$64</c:f>
              <c:numCache>
                <c:formatCode>0.0%</c:formatCode>
                <c:ptCount val="2"/>
                <c:pt idx="0">
                  <c:v>1</c:v>
                </c:pt>
                <c:pt idx="1">
                  <c:v>0</c:v>
                </c:pt>
              </c:numCache>
            </c:numRef>
          </c:val>
          <c:extLst>
            <c:ext xmlns:c16="http://schemas.microsoft.com/office/drawing/2014/chart" uri="{C3380CC4-5D6E-409C-BE32-E72D297353CC}">
              <c16:uniqueId val="{00000005-55B4-405C-B4BC-48F8774BCC89}"/>
            </c:ext>
          </c:extLst>
        </c:ser>
        <c:dLbls>
          <c:showLegendKey val="0"/>
          <c:showVal val="0"/>
          <c:showCatName val="0"/>
          <c:showSerName val="0"/>
          <c:showPercent val="0"/>
          <c:showBubbleSize val="0"/>
        </c:dLbls>
        <c:gapWidth val="41"/>
        <c:overlap val="100"/>
        <c:axId val="101852224"/>
        <c:axId val="101852640"/>
      </c:barChart>
      <c:valAx>
        <c:axId val="101852640"/>
        <c:scaling>
          <c:orientation val="minMax"/>
        </c:scaling>
        <c:delete val="1"/>
        <c:axPos val="b"/>
        <c:numFmt formatCode="General" sourceLinked="1"/>
        <c:majorTickMark val="out"/>
        <c:minorTickMark val="none"/>
        <c:tickLblPos val="nextTo"/>
        <c:crossAx val="101852224"/>
        <c:crosses val="autoZero"/>
        <c:crossBetween val="between"/>
      </c:valAx>
      <c:catAx>
        <c:axId val="10185222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j-lt"/>
                <a:ea typeface="+mn-ea"/>
                <a:cs typeface="+mn-cs"/>
              </a:defRPr>
            </a:pPr>
            <a:endParaRPr lang="es-CO"/>
          </a:p>
        </c:txPr>
        <c:crossAx val="101852640"/>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j-lt"/>
                <a:ea typeface="+mn-ea"/>
                <a:cs typeface="+mn-cs"/>
              </a:defRPr>
            </a:pPr>
            <a:endParaRPr lang="es-CO"/>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a:latin typeface="+mj-lt"/>
        </a:defRPr>
      </a:pPr>
      <a:endParaRPr lang="es-CO"/>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r>
              <a:rPr lang="es-CO" sz="1050" b="1"/>
              <a:t>6¿Se utilizó alguna frase de halago durante el saludo?</a:t>
            </a:r>
          </a:p>
        </c:rich>
      </c:tx>
      <c:layout>
        <c:manualLayout>
          <c:xMode val="edge"/>
          <c:yMode val="edge"/>
          <c:x val="0.13476705210286702"/>
          <c:y val="0"/>
        </c:manualLayout>
      </c:layout>
      <c:overlay val="0"/>
      <c:spPr>
        <a:noFill/>
        <a:ln>
          <a:noFill/>
        </a:ln>
        <a:effectLst/>
      </c:spPr>
      <c:txPr>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0.14689507125374918"/>
          <c:y val="0.18558541903042358"/>
          <c:w val="0.85310492874625077"/>
          <c:h val="0.52594206118111064"/>
        </c:manualLayout>
      </c:layout>
      <c:barChart>
        <c:barDir val="bar"/>
        <c:grouping val="stacked"/>
        <c:varyColors val="0"/>
        <c:ser>
          <c:idx val="0"/>
          <c:order val="0"/>
          <c:tx>
            <c:strRef>
              <c:f>Tablas!$G$6</c:f>
              <c:strCache>
                <c:ptCount val="1"/>
                <c:pt idx="0">
                  <c:v>Cant</c:v>
                </c:pt>
              </c:strCache>
            </c:strRef>
          </c:tx>
          <c:spPr>
            <a:solidFill>
              <a:schemeClr val="accent1"/>
            </a:solidFill>
            <a:ln w="19050">
              <a:solidFill>
                <a:schemeClr val="lt1"/>
              </a:solidFill>
            </a:ln>
            <a:effectLst/>
          </c:spPr>
          <c:invertIfNegative val="0"/>
          <c:dPt>
            <c:idx val="0"/>
            <c:invertIfNegative val="0"/>
            <c:bubble3D val="0"/>
            <c:spPr>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lin ang="8100000" scaled="1"/>
                <a:tileRect/>
              </a:gradFill>
              <a:ln w="19050">
                <a:solidFill>
                  <a:schemeClr val="lt1"/>
                </a:solidFill>
              </a:ln>
              <a:effectLst/>
            </c:spPr>
            <c:extLst>
              <c:ext xmlns:c16="http://schemas.microsoft.com/office/drawing/2014/chart" uri="{C3380CC4-5D6E-409C-BE32-E72D297353CC}">
                <c16:uniqueId val="{00000001-0DD6-4EF7-959D-141717DC335A}"/>
              </c:ext>
            </c:extLst>
          </c:dPt>
          <c:dPt>
            <c:idx val="1"/>
            <c:invertIfNegative val="0"/>
            <c:bubble3D val="0"/>
            <c:spPr>
              <a:gradFill flip="none" rotWithShape="1">
                <a:gsLst>
                  <a:gs pos="0">
                    <a:srgbClr val="C00000">
                      <a:shade val="30000"/>
                      <a:satMod val="115000"/>
                    </a:srgbClr>
                  </a:gs>
                  <a:gs pos="50000">
                    <a:srgbClr val="C00000">
                      <a:shade val="67500"/>
                      <a:satMod val="115000"/>
                    </a:srgbClr>
                  </a:gs>
                  <a:gs pos="100000">
                    <a:srgbClr val="C00000">
                      <a:shade val="100000"/>
                      <a:satMod val="115000"/>
                    </a:srgbClr>
                  </a:gs>
                </a:gsLst>
                <a:lin ang="8100000" scaled="1"/>
                <a:tileRect/>
              </a:gradFill>
              <a:ln w="19050">
                <a:solidFill>
                  <a:schemeClr val="lt1"/>
                </a:solidFill>
              </a:ln>
              <a:effectLst/>
            </c:spPr>
            <c:extLst>
              <c:ext xmlns:c16="http://schemas.microsoft.com/office/drawing/2014/chart" uri="{C3380CC4-5D6E-409C-BE32-E72D297353CC}">
                <c16:uniqueId val="{00000003-0DD6-4EF7-959D-141717DC335A}"/>
              </c:ext>
            </c:extLst>
          </c:dPt>
          <c:cat>
            <c:strRef>
              <c:f>Tablas!$F$74:$F$75</c:f>
              <c:strCache>
                <c:ptCount val="2"/>
                <c:pt idx="0">
                  <c:v>Si</c:v>
                </c:pt>
                <c:pt idx="1">
                  <c:v>No</c:v>
                </c:pt>
              </c:strCache>
            </c:strRef>
          </c:cat>
          <c:val>
            <c:numRef>
              <c:f>Tablas!$G$74:$G$75</c:f>
              <c:numCache>
                <c:formatCode>General</c:formatCode>
                <c:ptCount val="2"/>
                <c:pt idx="0">
                  <c:v>0</c:v>
                </c:pt>
                <c:pt idx="1">
                  <c:v>2</c:v>
                </c:pt>
              </c:numCache>
            </c:numRef>
          </c:val>
          <c:extLst>
            <c:ext xmlns:c16="http://schemas.microsoft.com/office/drawing/2014/chart" uri="{C3380CC4-5D6E-409C-BE32-E72D297353CC}">
              <c16:uniqueId val="{00000004-0DD6-4EF7-959D-141717DC335A}"/>
            </c:ext>
          </c:extLst>
        </c:ser>
        <c:ser>
          <c:idx val="1"/>
          <c:order val="1"/>
          <c:tx>
            <c:strRef>
              <c:f>Tablas!$H$6</c:f>
              <c:strCache>
                <c:ptCount val="1"/>
                <c:pt idx="0">
                  <c:v>%</c:v>
                </c:pt>
              </c:strCache>
            </c:strRef>
          </c:tx>
          <c:spPr>
            <a:noFill/>
            <a:ln w="19050">
              <a:solidFill>
                <a:schemeClr val="lt1"/>
              </a:solidFill>
            </a:ln>
            <a:effectLst/>
          </c:spPr>
          <c:invertIfNegative val="0"/>
          <c:cat>
            <c:strRef>
              <c:f>Tablas!$F$74:$F$75</c:f>
              <c:strCache>
                <c:ptCount val="2"/>
                <c:pt idx="0">
                  <c:v>Si</c:v>
                </c:pt>
                <c:pt idx="1">
                  <c:v>No</c:v>
                </c:pt>
              </c:strCache>
            </c:strRef>
          </c:cat>
          <c:val>
            <c:numRef>
              <c:f>Tablas!$H$74:$H$75</c:f>
              <c:numCache>
                <c:formatCode>0.0%</c:formatCode>
                <c:ptCount val="2"/>
                <c:pt idx="0">
                  <c:v>0</c:v>
                </c:pt>
                <c:pt idx="1">
                  <c:v>1</c:v>
                </c:pt>
              </c:numCache>
            </c:numRef>
          </c:val>
          <c:extLst>
            <c:ext xmlns:c16="http://schemas.microsoft.com/office/drawing/2014/chart" uri="{C3380CC4-5D6E-409C-BE32-E72D297353CC}">
              <c16:uniqueId val="{00000005-0DD6-4EF7-959D-141717DC335A}"/>
            </c:ext>
          </c:extLst>
        </c:ser>
        <c:dLbls>
          <c:showLegendKey val="0"/>
          <c:showVal val="0"/>
          <c:showCatName val="0"/>
          <c:showSerName val="0"/>
          <c:showPercent val="0"/>
          <c:showBubbleSize val="0"/>
        </c:dLbls>
        <c:gapWidth val="41"/>
        <c:overlap val="100"/>
        <c:axId val="101852224"/>
        <c:axId val="101852640"/>
      </c:barChart>
      <c:valAx>
        <c:axId val="101852640"/>
        <c:scaling>
          <c:orientation val="minMax"/>
        </c:scaling>
        <c:delete val="1"/>
        <c:axPos val="b"/>
        <c:numFmt formatCode="General" sourceLinked="1"/>
        <c:majorTickMark val="out"/>
        <c:minorTickMark val="none"/>
        <c:tickLblPos val="nextTo"/>
        <c:crossAx val="101852224"/>
        <c:crosses val="autoZero"/>
        <c:crossBetween val="between"/>
      </c:valAx>
      <c:catAx>
        <c:axId val="10185222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j-lt"/>
                <a:ea typeface="+mn-ea"/>
                <a:cs typeface="+mn-cs"/>
              </a:defRPr>
            </a:pPr>
            <a:endParaRPr lang="es-CO"/>
          </a:p>
        </c:txPr>
        <c:crossAx val="101852640"/>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j-lt"/>
                <a:ea typeface="+mn-ea"/>
                <a:cs typeface="+mn-cs"/>
              </a:defRPr>
            </a:pPr>
            <a:endParaRPr lang="es-CO"/>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a:latin typeface="+mj-lt"/>
        </a:defRPr>
      </a:pPr>
      <a:endParaRPr lang="es-CO"/>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r>
              <a:rPr lang="es-CO" sz="1050" b="1"/>
              <a:t>8¿Se indaga adecuadamente sobre las expectativas y conocimiento del cliente de los proyectos?</a:t>
            </a:r>
          </a:p>
        </c:rich>
      </c:tx>
      <c:layout>
        <c:manualLayout>
          <c:xMode val="edge"/>
          <c:yMode val="edge"/>
          <c:x val="0.13476705210286702"/>
          <c:y val="0"/>
        </c:manualLayout>
      </c:layout>
      <c:overlay val="0"/>
      <c:spPr>
        <a:noFill/>
        <a:ln>
          <a:noFill/>
        </a:ln>
        <a:effectLst/>
      </c:spPr>
      <c:txPr>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0.14689507125374918"/>
          <c:y val="0.22345522740024759"/>
          <c:w val="0.85310492874625077"/>
          <c:h val="0.48807225281128652"/>
        </c:manualLayout>
      </c:layout>
      <c:barChart>
        <c:barDir val="bar"/>
        <c:grouping val="stacked"/>
        <c:varyColors val="0"/>
        <c:ser>
          <c:idx val="0"/>
          <c:order val="0"/>
          <c:tx>
            <c:strRef>
              <c:f>Tablas!$G$6</c:f>
              <c:strCache>
                <c:ptCount val="1"/>
                <c:pt idx="0">
                  <c:v>Cant</c:v>
                </c:pt>
              </c:strCache>
            </c:strRef>
          </c:tx>
          <c:spPr>
            <a:solidFill>
              <a:schemeClr val="accent1"/>
            </a:solidFill>
            <a:ln w="19050">
              <a:solidFill>
                <a:schemeClr val="lt1"/>
              </a:solidFill>
            </a:ln>
            <a:effectLst/>
          </c:spPr>
          <c:invertIfNegative val="0"/>
          <c:dPt>
            <c:idx val="0"/>
            <c:invertIfNegative val="0"/>
            <c:bubble3D val="0"/>
            <c:spPr>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lin ang="8100000" scaled="1"/>
                <a:tileRect/>
              </a:gradFill>
              <a:ln w="19050">
                <a:solidFill>
                  <a:schemeClr val="lt1"/>
                </a:solidFill>
              </a:ln>
              <a:effectLst/>
            </c:spPr>
            <c:extLst>
              <c:ext xmlns:c16="http://schemas.microsoft.com/office/drawing/2014/chart" uri="{C3380CC4-5D6E-409C-BE32-E72D297353CC}">
                <c16:uniqueId val="{00000001-77CF-4F99-AC98-2547499C8DD4}"/>
              </c:ext>
            </c:extLst>
          </c:dPt>
          <c:dPt>
            <c:idx val="1"/>
            <c:invertIfNegative val="0"/>
            <c:bubble3D val="0"/>
            <c:spPr>
              <a:gradFill flip="none" rotWithShape="1">
                <a:gsLst>
                  <a:gs pos="0">
                    <a:srgbClr val="C00000">
                      <a:shade val="30000"/>
                      <a:satMod val="115000"/>
                    </a:srgbClr>
                  </a:gs>
                  <a:gs pos="50000">
                    <a:srgbClr val="C00000">
                      <a:shade val="67500"/>
                      <a:satMod val="115000"/>
                    </a:srgbClr>
                  </a:gs>
                  <a:gs pos="100000">
                    <a:srgbClr val="C00000">
                      <a:shade val="100000"/>
                      <a:satMod val="115000"/>
                    </a:srgbClr>
                  </a:gs>
                </a:gsLst>
                <a:lin ang="8100000" scaled="1"/>
                <a:tileRect/>
              </a:gradFill>
              <a:ln w="19050">
                <a:solidFill>
                  <a:schemeClr val="lt1"/>
                </a:solidFill>
              </a:ln>
              <a:effectLst/>
            </c:spPr>
            <c:extLst>
              <c:ext xmlns:c16="http://schemas.microsoft.com/office/drawing/2014/chart" uri="{C3380CC4-5D6E-409C-BE32-E72D297353CC}">
                <c16:uniqueId val="{00000003-77CF-4F99-AC98-2547499C8DD4}"/>
              </c:ext>
            </c:extLst>
          </c:dPt>
          <c:cat>
            <c:strRef>
              <c:f>Tablas!$F$93:$F$94</c:f>
              <c:strCache>
                <c:ptCount val="2"/>
                <c:pt idx="0">
                  <c:v>Si</c:v>
                </c:pt>
                <c:pt idx="1">
                  <c:v>No</c:v>
                </c:pt>
              </c:strCache>
            </c:strRef>
          </c:cat>
          <c:val>
            <c:numRef>
              <c:f>Tablas!$G$93:$G$94</c:f>
              <c:numCache>
                <c:formatCode>General</c:formatCode>
                <c:ptCount val="2"/>
                <c:pt idx="0">
                  <c:v>0</c:v>
                </c:pt>
                <c:pt idx="1">
                  <c:v>2</c:v>
                </c:pt>
              </c:numCache>
            </c:numRef>
          </c:val>
          <c:extLst>
            <c:ext xmlns:c16="http://schemas.microsoft.com/office/drawing/2014/chart" uri="{C3380CC4-5D6E-409C-BE32-E72D297353CC}">
              <c16:uniqueId val="{00000004-77CF-4F99-AC98-2547499C8DD4}"/>
            </c:ext>
          </c:extLst>
        </c:ser>
        <c:ser>
          <c:idx val="1"/>
          <c:order val="1"/>
          <c:tx>
            <c:strRef>
              <c:f>Tablas!$H$6</c:f>
              <c:strCache>
                <c:ptCount val="1"/>
                <c:pt idx="0">
                  <c:v>%</c:v>
                </c:pt>
              </c:strCache>
            </c:strRef>
          </c:tx>
          <c:spPr>
            <a:noFill/>
            <a:ln w="19050">
              <a:solidFill>
                <a:schemeClr val="lt1"/>
              </a:solidFill>
            </a:ln>
            <a:effectLst/>
          </c:spPr>
          <c:invertIfNegative val="0"/>
          <c:cat>
            <c:strRef>
              <c:f>Tablas!$F$93:$F$94</c:f>
              <c:strCache>
                <c:ptCount val="2"/>
                <c:pt idx="0">
                  <c:v>Si</c:v>
                </c:pt>
                <c:pt idx="1">
                  <c:v>No</c:v>
                </c:pt>
              </c:strCache>
            </c:strRef>
          </c:cat>
          <c:val>
            <c:numRef>
              <c:f>Tablas!$H$93:$H$94</c:f>
              <c:numCache>
                <c:formatCode>0.0%</c:formatCode>
                <c:ptCount val="2"/>
                <c:pt idx="0">
                  <c:v>0</c:v>
                </c:pt>
                <c:pt idx="1">
                  <c:v>1</c:v>
                </c:pt>
              </c:numCache>
            </c:numRef>
          </c:val>
          <c:extLst>
            <c:ext xmlns:c16="http://schemas.microsoft.com/office/drawing/2014/chart" uri="{C3380CC4-5D6E-409C-BE32-E72D297353CC}">
              <c16:uniqueId val="{00000005-77CF-4F99-AC98-2547499C8DD4}"/>
            </c:ext>
          </c:extLst>
        </c:ser>
        <c:dLbls>
          <c:showLegendKey val="0"/>
          <c:showVal val="0"/>
          <c:showCatName val="0"/>
          <c:showSerName val="0"/>
          <c:showPercent val="0"/>
          <c:showBubbleSize val="0"/>
        </c:dLbls>
        <c:gapWidth val="41"/>
        <c:overlap val="100"/>
        <c:axId val="101852224"/>
        <c:axId val="101852640"/>
      </c:barChart>
      <c:valAx>
        <c:axId val="101852640"/>
        <c:scaling>
          <c:orientation val="minMax"/>
        </c:scaling>
        <c:delete val="1"/>
        <c:axPos val="b"/>
        <c:numFmt formatCode="General" sourceLinked="1"/>
        <c:majorTickMark val="out"/>
        <c:minorTickMark val="none"/>
        <c:tickLblPos val="nextTo"/>
        <c:crossAx val="101852224"/>
        <c:crosses val="autoZero"/>
        <c:crossBetween val="between"/>
      </c:valAx>
      <c:catAx>
        <c:axId val="10185222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j-lt"/>
                <a:ea typeface="+mn-ea"/>
                <a:cs typeface="+mn-cs"/>
              </a:defRPr>
            </a:pPr>
            <a:endParaRPr lang="es-CO"/>
          </a:p>
        </c:txPr>
        <c:crossAx val="101852640"/>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j-lt"/>
                <a:ea typeface="+mn-ea"/>
                <a:cs typeface="+mn-cs"/>
              </a:defRPr>
            </a:pPr>
            <a:endParaRPr lang="es-CO"/>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a:latin typeface="+mj-lt"/>
        </a:defRPr>
      </a:pPr>
      <a:endParaRPr lang="es-CO"/>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r>
              <a:rPr lang="es-CO" sz="1050" b="1"/>
              <a:t>9¿Explica y solicita correctamente el proceso de toma de habeas data?</a:t>
            </a:r>
          </a:p>
        </c:rich>
      </c:tx>
      <c:layout>
        <c:manualLayout>
          <c:xMode val="edge"/>
          <c:yMode val="edge"/>
          <c:x val="0.13476705210286702"/>
          <c:y val="0"/>
        </c:manualLayout>
      </c:layout>
      <c:overlay val="0"/>
      <c:spPr>
        <a:noFill/>
        <a:ln>
          <a:noFill/>
        </a:ln>
        <a:effectLst/>
      </c:spPr>
      <c:txPr>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0.14689507125374918"/>
          <c:y val="0.22345522740024759"/>
          <c:w val="0.85310492874625077"/>
          <c:h val="0.48807225281128652"/>
        </c:manualLayout>
      </c:layout>
      <c:barChart>
        <c:barDir val="bar"/>
        <c:grouping val="stacked"/>
        <c:varyColors val="0"/>
        <c:ser>
          <c:idx val="0"/>
          <c:order val="0"/>
          <c:tx>
            <c:strRef>
              <c:f>Tablas!$G$6</c:f>
              <c:strCache>
                <c:ptCount val="1"/>
                <c:pt idx="0">
                  <c:v>Cant</c:v>
                </c:pt>
              </c:strCache>
            </c:strRef>
          </c:tx>
          <c:spPr>
            <a:solidFill>
              <a:srgbClr val="2B8B4B"/>
            </a:solidFill>
            <a:ln w="19050">
              <a:solidFill>
                <a:schemeClr val="lt1"/>
              </a:solidFill>
            </a:ln>
            <a:effectLst/>
          </c:spPr>
          <c:invertIfNegative val="0"/>
          <c:dPt>
            <c:idx val="0"/>
            <c:invertIfNegative val="0"/>
            <c:bubble3D val="0"/>
            <c:spPr>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lin ang="8100000" scaled="1"/>
                <a:tileRect/>
              </a:gradFill>
              <a:ln w="19050">
                <a:solidFill>
                  <a:schemeClr val="lt1"/>
                </a:solidFill>
              </a:ln>
              <a:effectLst/>
            </c:spPr>
            <c:extLst>
              <c:ext xmlns:c16="http://schemas.microsoft.com/office/drawing/2014/chart" uri="{C3380CC4-5D6E-409C-BE32-E72D297353CC}">
                <c16:uniqueId val="{00000001-D4C9-4ED5-9136-B8E597E48FB5}"/>
              </c:ext>
            </c:extLst>
          </c:dPt>
          <c:dPt>
            <c:idx val="1"/>
            <c:invertIfNegative val="0"/>
            <c:bubble3D val="0"/>
            <c:spPr>
              <a:gradFill flip="none" rotWithShape="1">
                <a:gsLst>
                  <a:gs pos="0">
                    <a:srgbClr val="C00000">
                      <a:shade val="30000"/>
                      <a:satMod val="115000"/>
                    </a:srgbClr>
                  </a:gs>
                  <a:gs pos="50000">
                    <a:srgbClr val="C00000">
                      <a:shade val="67500"/>
                      <a:satMod val="115000"/>
                    </a:srgbClr>
                  </a:gs>
                  <a:gs pos="100000">
                    <a:srgbClr val="C00000">
                      <a:shade val="100000"/>
                      <a:satMod val="115000"/>
                    </a:srgbClr>
                  </a:gs>
                </a:gsLst>
                <a:lin ang="8100000" scaled="1"/>
                <a:tileRect/>
              </a:gradFill>
              <a:ln w="19050">
                <a:solidFill>
                  <a:schemeClr val="lt1"/>
                </a:solidFill>
              </a:ln>
              <a:effectLst/>
            </c:spPr>
            <c:extLst>
              <c:ext xmlns:c16="http://schemas.microsoft.com/office/drawing/2014/chart" uri="{C3380CC4-5D6E-409C-BE32-E72D297353CC}">
                <c16:uniqueId val="{00000003-D4C9-4ED5-9136-B8E597E48FB5}"/>
              </c:ext>
            </c:extLst>
          </c:dPt>
          <c:cat>
            <c:strRef>
              <c:f>Tablas!$F$99:$F$100</c:f>
              <c:strCache>
                <c:ptCount val="2"/>
                <c:pt idx="0">
                  <c:v>Si</c:v>
                </c:pt>
                <c:pt idx="1">
                  <c:v>No</c:v>
                </c:pt>
              </c:strCache>
            </c:strRef>
          </c:cat>
          <c:val>
            <c:numRef>
              <c:f>Tablas!$G$99:$G$100</c:f>
              <c:numCache>
                <c:formatCode>General</c:formatCode>
                <c:ptCount val="2"/>
                <c:pt idx="0">
                  <c:v>1</c:v>
                </c:pt>
                <c:pt idx="1">
                  <c:v>1</c:v>
                </c:pt>
              </c:numCache>
            </c:numRef>
          </c:val>
          <c:extLst>
            <c:ext xmlns:c16="http://schemas.microsoft.com/office/drawing/2014/chart" uri="{C3380CC4-5D6E-409C-BE32-E72D297353CC}">
              <c16:uniqueId val="{00000004-D4C9-4ED5-9136-B8E597E48FB5}"/>
            </c:ext>
          </c:extLst>
        </c:ser>
        <c:ser>
          <c:idx val="1"/>
          <c:order val="1"/>
          <c:tx>
            <c:strRef>
              <c:f>Tablas!$H$6</c:f>
              <c:strCache>
                <c:ptCount val="1"/>
                <c:pt idx="0">
                  <c:v>%</c:v>
                </c:pt>
              </c:strCache>
            </c:strRef>
          </c:tx>
          <c:spPr>
            <a:noFill/>
            <a:ln w="19050">
              <a:solidFill>
                <a:schemeClr val="lt1"/>
              </a:solidFill>
            </a:ln>
            <a:effectLst/>
          </c:spPr>
          <c:invertIfNegative val="0"/>
          <c:cat>
            <c:strRef>
              <c:f>Tablas!$F$99:$F$100</c:f>
              <c:strCache>
                <c:ptCount val="2"/>
                <c:pt idx="0">
                  <c:v>Si</c:v>
                </c:pt>
                <c:pt idx="1">
                  <c:v>No</c:v>
                </c:pt>
              </c:strCache>
            </c:strRef>
          </c:cat>
          <c:val>
            <c:numRef>
              <c:f>Tablas!$H$99:$H$100</c:f>
              <c:numCache>
                <c:formatCode>0.0%</c:formatCode>
                <c:ptCount val="2"/>
                <c:pt idx="0">
                  <c:v>0.5</c:v>
                </c:pt>
                <c:pt idx="1">
                  <c:v>0.5</c:v>
                </c:pt>
              </c:numCache>
            </c:numRef>
          </c:val>
          <c:extLst>
            <c:ext xmlns:c16="http://schemas.microsoft.com/office/drawing/2014/chart" uri="{C3380CC4-5D6E-409C-BE32-E72D297353CC}">
              <c16:uniqueId val="{00000005-D4C9-4ED5-9136-B8E597E48FB5}"/>
            </c:ext>
          </c:extLst>
        </c:ser>
        <c:dLbls>
          <c:showLegendKey val="0"/>
          <c:showVal val="0"/>
          <c:showCatName val="0"/>
          <c:showSerName val="0"/>
          <c:showPercent val="0"/>
          <c:showBubbleSize val="0"/>
        </c:dLbls>
        <c:gapWidth val="41"/>
        <c:overlap val="100"/>
        <c:axId val="101852224"/>
        <c:axId val="101852640"/>
      </c:barChart>
      <c:valAx>
        <c:axId val="101852640"/>
        <c:scaling>
          <c:orientation val="minMax"/>
        </c:scaling>
        <c:delete val="1"/>
        <c:axPos val="b"/>
        <c:numFmt formatCode="General" sourceLinked="1"/>
        <c:majorTickMark val="out"/>
        <c:minorTickMark val="none"/>
        <c:tickLblPos val="nextTo"/>
        <c:crossAx val="101852224"/>
        <c:crosses val="autoZero"/>
        <c:crossBetween val="between"/>
      </c:valAx>
      <c:catAx>
        <c:axId val="10185222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j-lt"/>
                <a:ea typeface="+mn-ea"/>
                <a:cs typeface="+mn-cs"/>
              </a:defRPr>
            </a:pPr>
            <a:endParaRPr lang="es-CO"/>
          </a:p>
        </c:txPr>
        <c:crossAx val="101852640"/>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j-lt"/>
                <a:ea typeface="+mn-ea"/>
                <a:cs typeface="+mn-cs"/>
              </a:defRPr>
            </a:pPr>
            <a:endParaRPr lang="es-CO"/>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a:latin typeface="+mj-lt"/>
        </a:defRPr>
      </a:pPr>
      <a:endParaRPr lang="es-CO"/>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r>
              <a:rPr lang="es-CO" sz="1050" b="1"/>
              <a:t>10¿Hace alguna confirmación y ampliación de solicitud de datos personales del cliente?</a:t>
            </a:r>
          </a:p>
        </c:rich>
      </c:tx>
      <c:layout>
        <c:manualLayout>
          <c:xMode val="edge"/>
          <c:yMode val="edge"/>
          <c:x val="0.13476705210286702"/>
          <c:y val="0"/>
        </c:manualLayout>
      </c:layout>
      <c:overlay val="0"/>
      <c:spPr>
        <a:noFill/>
        <a:ln>
          <a:noFill/>
        </a:ln>
        <a:effectLst/>
      </c:spPr>
      <c:txPr>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0.14689507125374918"/>
          <c:y val="0.22345522740024759"/>
          <c:w val="0.85310492874625077"/>
          <c:h val="0.48807225281128652"/>
        </c:manualLayout>
      </c:layout>
      <c:barChart>
        <c:barDir val="bar"/>
        <c:grouping val="stacked"/>
        <c:varyColors val="0"/>
        <c:ser>
          <c:idx val="0"/>
          <c:order val="0"/>
          <c:tx>
            <c:strRef>
              <c:f>Tablas!$G$6</c:f>
              <c:strCache>
                <c:ptCount val="1"/>
                <c:pt idx="0">
                  <c:v>Cant</c:v>
                </c:pt>
              </c:strCache>
            </c:strRef>
          </c:tx>
          <c:spPr>
            <a:solidFill>
              <a:srgbClr val="C00000"/>
            </a:solidFill>
            <a:ln w="19050">
              <a:solidFill>
                <a:schemeClr val="lt1"/>
              </a:solidFill>
            </a:ln>
            <a:effectLst/>
          </c:spPr>
          <c:invertIfNegative val="0"/>
          <c:dPt>
            <c:idx val="0"/>
            <c:invertIfNegative val="0"/>
            <c:bubble3D val="0"/>
            <c:spPr>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lin ang="8100000" scaled="1"/>
                <a:tileRect/>
              </a:gradFill>
              <a:ln w="19050">
                <a:solidFill>
                  <a:schemeClr val="lt1"/>
                </a:solidFill>
              </a:ln>
              <a:effectLst/>
            </c:spPr>
            <c:extLst>
              <c:ext xmlns:c16="http://schemas.microsoft.com/office/drawing/2014/chart" uri="{C3380CC4-5D6E-409C-BE32-E72D297353CC}">
                <c16:uniqueId val="{00000001-D8DD-4246-84E9-D267A759B03A}"/>
              </c:ext>
            </c:extLst>
          </c:dPt>
          <c:dPt>
            <c:idx val="1"/>
            <c:invertIfNegative val="0"/>
            <c:bubble3D val="0"/>
            <c:spPr>
              <a:gradFill flip="none" rotWithShape="1">
                <a:gsLst>
                  <a:gs pos="0">
                    <a:srgbClr val="C00000">
                      <a:shade val="30000"/>
                      <a:satMod val="115000"/>
                    </a:srgbClr>
                  </a:gs>
                  <a:gs pos="50000">
                    <a:srgbClr val="C00000">
                      <a:shade val="67500"/>
                      <a:satMod val="115000"/>
                    </a:srgbClr>
                  </a:gs>
                  <a:gs pos="100000">
                    <a:srgbClr val="C00000">
                      <a:shade val="100000"/>
                      <a:satMod val="115000"/>
                    </a:srgbClr>
                  </a:gs>
                </a:gsLst>
                <a:lin ang="8100000" scaled="1"/>
                <a:tileRect/>
              </a:gradFill>
              <a:ln w="19050">
                <a:solidFill>
                  <a:schemeClr val="lt1"/>
                </a:solidFill>
              </a:ln>
              <a:effectLst/>
            </c:spPr>
            <c:extLst>
              <c:ext xmlns:c16="http://schemas.microsoft.com/office/drawing/2014/chart" uri="{C3380CC4-5D6E-409C-BE32-E72D297353CC}">
                <c16:uniqueId val="{00000003-D8DD-4246-84E9-D267A759B03A}"/>
              </c:ext>
            </c:extLst>
          </c:dPt>
          <c:cat>
            <c:strRef>
              <c:f>Tablas!$F$105:$F$106</c:f>
              <c:strCache>
                <c:ptCount val="2"/>
                <c:pt idx="0">
                  <c:v>Si</c:v>
                </c:pt>
                <c:pt idx="1">
                  <c:v>No</c:v>
                </c:pt>
              </c:strCache>
            </c:strRef>
          </c:cat>
          <c:val>
            <c:numRef>
              <c:f>Tablas!$G$105:$G$106</c:f>
              <c:numCache>
                <c:formatCode>General</c:formatCode>
                <c:ptCount val="2"/>
                <c:pt idx="0">
                  <c:v>2</c:v>
                </c:pt>
                <c:pt idx="1">
                  <c:v>0</c:v>
                </c:pt>
              </c:numCache>
            </c:numRef>
          </c:val>
          <c:extLst>
            <c:ext xmlns:c16="http://schemas.microsoft.com/office/drawing/2014/chart" uri="{C3380CC4-5D6E-409C-BE32-E72D297353CC}">
              <c16:uniqueId val="{00000004-D8DD-4246-84E9-D267A759B03A}"/>
            </c:ext>
          </c:extLst>
        </c:ser>
        <c:ser>
          <c:idx val="1"/>
          <c:order val="1"/>
          <c:tx>
            <c:strRef>
              <c:f>Tablas!$H$6</c:f>
              <c:strCache>
                <c:ptCount val="1"/>
                <c:pt idx="0">
                  <c:v>%</c:v>
                </c:pt>
              </c:strCache>
            </c:strRef>
          </c:tx>
          <c:spPr>
            <a:noFill/>
            <a:ln w="19050">
              <a:solidFill>
                <a:schemeClr val="lt1"/>
              </a:solidFill>
            </a:ln>
            <a:effectLst/>
          </c:spPr>
          <c:invertIfNegative val="0"/>
          <c:cat>
            <c:strRef>
              <c:f>Tablas!$F$105:$F$106</c:f>
              <c:strCache>
                <c:ptCount val="2"/>
                <c:pt idx="0">
                  <c:v>Si</c:v>
                </c:pt>
                <c:pt idx="1">
                  <c:v>No</c:v>
                </c:pt>
              </c:strCache>
            </c:strRef>
          </c:cat>
          <c:val>
            <c:numRef>
              <c:f>Tablas!$H$105:$H$106</c:f>
              <c:numCache>
                <c:formatCode>0.0%</c:formatCode>
                <c:ptCount val="2"/>
                <c:pt idx="0">
                  <c:v>1</c:v>
                </c:pt>
                <c:pt idx="1">
                  <c:v>0</c:v>
                </c:pt>
              </c:numCache>
            </c:numRef>
          </c:val>
          <c:extLst>
            <c:ext xmlns:c16="http://schemas.microsoft.com/office/drawing/2014/chart" uri="{C3380CC4-5D6E-409C-BE32-E72D297353CC}">
              <c16:uniqueId val="{00000005-D8DD-4246-84E9-D267A759B03A}"/>
            </c:ext>
          </c:extLst>
        </c:ser>
        <c:dLbls>
          <c:showLegendKey val="0"/>
          <c:showVal val="0"/>
          <c:showCatName val="0"/>
          <c:showSerName val="0"/>
          <c:showPercent val="0"/>
          <c:showBubbleSize val="0"/>
        </c:dLbls>
        <c:gapWidth val="41"/>
        <c:overlap val="100"/>
        <c:axId val="101852224"/>
        <c:axId val="101852640"/>
      </c:barChart>
      <c:valAx>
        <c:axId val="101852640"/>
        <c:scaling>
          <c:orientation val="minMax"/>
        </c:scaling>
        <c:delete val="1"/>
        <c:axPos val="b"/>
        <c:numFmt formatCode="General" sourceLinked="1"/>
        <c:majorTickMark val="out"/>
        <c:minorTickMark val="none"/>
        <c:tickLblPos val="nextTo"/>
        <c:crossAx val="101852224"/>
        <c:crosses val="autoZero"/>
        <c:crossBetween val="between"/>
      </c:valAx>
      <c:catAx>
        <c:axId val="10185222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j-lt"/>
                <a:ea typeface="+mn-ea"/>
                <a:cs typeface="+mn-cs"/>
              </a:defRPr>
            </a:pPr>
            <a:endParaRPr lang="es-CO"/>
          </a:p>
        </c:txPr>
        <c:crossAx val="101852640"/>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j-lt"/>
                <a:ea typeface="+mn-ea"/>
                <a:cs typeface="+mn-cs"/>
              </a:defRPr>
            </a:pPr>
            <a:endParaRPr lang="es-CO"/>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a:latin typeface="+mj-lt"/>
        </a:defRPr>
      </a:pPr>
      <a:endParaRPr lang="es-CO"/>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r>
              <a:rPr lang="es-CO" sz="1050" b="1"/>
              <a:t>11¿Se realizó una indagación efectiva sobre las necesidades y características que busca en un inmueble?</a:t>
            </a:r>
          </a:p>
        </c:rich>
      </c:tx>
      <c:layout>
        <c:manualLayout>
          <c:xMode val="edge"/>
          <c:yMode val="edge"/>
          <c:x val="0.13476705210286702"/>
          <c:y val="0"/>
        </c:manualLayout>
      </c:layout>
      <c:overlay val="0"/>
      <c:spPr>
        <a:noFill/>
        <a:ln>
          <a:noFill/>
        </a:ln>
        <a:effectLst/>
      </c:spPr>
      <c:txPr>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0.14689507125374918"/>
          <c:y val="0.22345522740024759"/>
          <c:w val="0.85310492874625077"/>
          <c:h val="0.48807225281128652"/>
        </c:manualLayout>
      </c:layout>
      <c:barChart>
        <c:barDir val="bar"/>
        <c:grouping val="stacked"/>
        <c:varyColors val="0"/>
        <c:ser>
          <c:idx val="0"/>
          <c:order val="0"/>
          <c:tx>
            <c:strRef>
              <c:f>Tablas!$G$6</c:f>
              <c:strCache>
                <c:ptCount val="1"/>
                <c:pt idx="0">
                  <c:v>Cant</c:v>
                </c:pt>
              </c:strCache>
            </c:strRef>
          </c:tx>
          <c:spPr>
            <a:solidFill>
              <a:srgbClr val="C00000"/>
            </a:solidFill>
            <a:ln w="19050">
              <a:solidFill>
                <a:schemeClr val="lt1"/>
              </a:solidFill>
            </a:ln>
            <a:effectLst/>
          </c:spPr>
          <c:invertIfNegative val="0"/>
          <c:dPt>
            <c:idx val="0"/>
            <c:invertIfNegative val="0"/>
            <c:bubble3D val="0"/>
            <c:spPr>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lin ang="8100000" scaled="1"/>
                <a:tileRect/>
              </a:gradFill>
              <a:ln w="19050">
                <a:solidFill>
                  <a:schemeClr val="lt1"/>
                </a:solidFill>
              </a:ln>
              <a:effectLst/>
            </c:spPr>
            <c:extLst>
              <c:ext xmlns:c16="http://schemas.microsoft.com/office/drawing/2014/chart" uri="{C3380CC4-5D6E-409C-BE32-E72D297353CC}">
                <c16:uniqueId val="{00000001-0835-4CFA-B297-3597E8D3CB5B}"/>
              </c:ext>
            </c:extLst>
          </c:dPt>
          <c:dPt>
            <c:idx val="1"/>
            <c:invertIfNegative val="0"/>
            <c:bubble3D val="0"/>
            <c:spPr>
              <a:gradFill flip="none" rotWithShape="1">
                <a:gsLst>
                  <a:gs pos="0">
                    <a:srgbClr val="C00000">
                      <a:shade val="30000"/>
                      <a:satMod val="115000"/>
                    </a:srgbClr>
                  </a:gs>
                  <a:gs pos="50000">
                    <a:srgbClr val="C00000">
                      <a:shade val="67500"/>
                      <a:satMod val="115000"/>
                    </a:srgbClr>
                  </a:gs>
                  <a:gs pos="100000">
                    <a:srgbClr val="C00000">
                      <a:shade val="100000"/>
                      <a:satMod val="115000"/>
                    </a:srgbClr>
                  </a:gs>
                </a:gsLst>
                <a:lin ang="8100000" scaled="1"/>
                <a:tileRect/>
              </a:gradFill>
              <a:ln w="19050">
                <a:solidFill>
                  <a:schemeClr val="lt1"/>
                </a:solidFill>
              </a:ln>
              <a:effectLst/>
            </c:spPr>
            <c:extLst>
              <c:ext xmlns:c16="http://schemas.microsoft.com/office/drawing/2014/chart" uri="{C3380CC4-5D6E-409C-BE32-E72D297353CC}">
                <c16:uniqueId val="{00000003-0835-4CFA-B297-3597E8D3CB5B}"/>
              </c:ext>
            </c:extLst>
          </c:dPt>
          <c:cat>
            <c:strRef>
              <c:f>Tablas!$F$133:$F$134</c:f>
              <c:strCache>
                <c:ptCount val="2"/>
                <c:pt idx="0">
                  <c:v>Si</c:v>
                </c:pt>
                <c:pt idx="1">
                  <c:v>No</c:v>
                </c:pt>
              </c:strCache>
            </c:strRef>
          </c:cat>
          <c:val>
            <c:numRef>
              <c:f>Tablas!$G$133:$G$134</c:f>
              <c:numCache>
                <c:formatCode>General</c:formatCode>
                <c:ptCount val="2"/>
                <c:pt idx="0">
                  <c:v>0</c:v>
                </c:pt>
                <c:pt idx="1">
                  <c:v>2</c:v>
                </c:pt>
              </c:numCache>
            </c:numRef>
          </c:val>
          <c:extLst>
            <c:ext xmlns:c16="http://schemas.microsoft.com/office/drawing/2014/chart" uri="{C3380CC4-5D6E-409C-BE32-E72D297353CC}">
              <c16:uniqueId val="{00000004-0835-4CFA-B297-3597E8D3CB5B}"/>
            </c:ext>
          </c:extLst>
        </c:ser>
        <c:ser>
          <c:idx val="1"/>
          <c:order val="1"/>
          <c:tx>
            <c:strRef>
              <c:f>Tablas!$H$6</c:f>
              <c:strCache>
                <c:ptCount val="1"/>
                <c:pt idx="0">
                  <c:v>%</c:v>
                </c:pt>
              </c:strCache>
            </c:strRef>
          </c:tx>
          <c:spPr>
            <a:noFill/>
            <a:ln w="19050">
              <a:solidFill>
                <a:schemeClr val="lt1"/>
              </a:solidFill>
            </a:ln>
            <a:effectLst/>
          </c:spPr>
          <c:invertIfNegative val="0"/>
          <c:cat>
            <c:strRef>
              <c:f>Tablas!$F$133:$F$134</c:f>
              <c:strCache>
                <c:ptCount val="2"/>
                <c:pt idx="0">
                  <c:v>Si</c:v>
                </c:pt>
                <c:pt idx="1">
                  <c:v>No</c:v>
                </c:pt>
              </c:strCache>
            </c:strRef>
          </c:cat>
          <c:val>
            <c:numRef>
              <c:f>Tablas!$H$133:$H$134</c:f>
              <c:numCache>
                <c:formatCode>0.0%</c:formatCode>
                <c:ptCount val="2"/>
                <c:pt idx="0">
                  <c:v>0</c:v>
                </c:pt>
                <c:pt idx="1">
                  <c:v>1</c:v>
                </c:pt>
              </c:numCache>
            </c:numRef>
          </c:val>
          <c:extLst>
            <c:ext xmlns:c16="http://schemas.microsoft.com/office/drawing/2014/chart" uri="{C3380CC4-5D6E-409C-BE32-E72D297353CC}">
              <c16:uniqueId val="{00000005-0835-4CFA-B297-3597E8D3CB5B}"/>
            </c:ext>
          </c:extLst>
        </c:ser>
        <c:dLbls>
          <c:showLegendKey val="0"/>
          <c:showVal val="0"/>
          <c:showCatName val="0"/>
          <c:showSerName val="0"/>
          <c:showPercent val="0"/>
          <c:showBubbleSize val="0"/>
        </c:dLbls>
        <c:gapWidth val="41"/>
        <c:overlap val="100"/>
        <c:axId val="101852224"/>
        <c:axId val="101852640"/>
      </c:barChart>
      <c:valAx>
        <c:axId val="101852640"/>
        <c:scaling>
          <c:orientation val="minMax"/>
        </c:scaling>
        <c:delete val="1"/>
        <c:axPos val="b"/>
        <c:numFmt formatCode="General" sourceLinked="1"/>
        <c:majorTickMark val="out"/>
        <c:minorTickMark val="none"/>
        <c:tickLblPos val="nextTo"/>
        <c:crossAx val="101852224"/>
        <c:crosses val="autoZero"/>
        <c:crossBetween val="between"/>
      </c:valAx>
      <c:catAx>
        <c:axId val="10185222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chemeClr val="tx1">
                    <a:lumMod val="65000"/>
                    <a:lumOff val="35000"/>
                  </a:schemeClr>
                </a:solidFill>
                <a:latin typeface="+mj-lt"/>
                <a:ea typeface="+mn-ea"/>
                <a:cs typeface="+mn-cs"/>
              </a:defRPr>
            </a:pPr>
            <a:endParaRPr lang="es-CO"/>
          </a:p>
        </c:txPr>
        <c:crossAx val="101852640"/>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j-lt"/>
                <a:ea typeface="+mn-ea"/>
                <a:cs typeface="+mn-cs"/>
              </a:defRPr>
            </a:pPr>
            <a:endParaRPr lang="es-CO"/>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a:latin typeface="+mj-lt"/>
        </a:defRPr>
      </a:pPr>
      <a:endParaRPr lang="es-CO"/>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r>
              <a:rPr lang="es-CO" sz="1050" b="1"/>
              <a:t>12. Clasificación  de la compra </a:t>
            </a:r>
          </a:p>
        </c:rich>
      </c:tx>
      <c:layout>
        <c:manualLayout>
          <c:xMode val="edge"/>
          <c:yMode val="edge"/>
          <c:x val="0.23619062499999999"/>
          <c:y val="3.155817364152002E-2"/>
        </c:manualLayout>
      </c:layout>
      <c:overlay val="0"/>
      <c:spPr>
        <a:noFill/>
        <a:ln>
          <a:noFill/>
        </a:ln>
        <a:effectLst/>
      </c:spPr>
      <c:txPr>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0.30925902777777775"/>
          <c:y val="0.22345522740024759"/>
          <c:w val="0.69074097222222219"/>
          <c:h val="0.48807225281128652"/>
        </c:manualLayout>
      </c:layout>
      <c:barChart>
        <c:barDir val="bar"/>
        <c:grouping val="stacked"/>
        <c:varyColors val="0"/>
        <c:ser>
          <c:idx val="0"/>
          <c:order val="0"/>
          <c:tx>
            <c:strRef>
              <c:f>Tablas!$G$6</c:f>
              <c:strCache>
                <c:ptCount val="1"/>
                <c:pt idx="0">
                  <c:v>Cant</c:v>
                </c:pt>
              </c:strCache>
            </c:strRef>
          </c:tx>
          <c:spPr>
            <a:solidFill>
              <a:schemeClr val="accent1"/>
            </a:solidFill>
            <a:ln w="19050">
              <a:solidFill>
                <a:schemeClr val="lt1"/>
              </a:solidFill>
            </a:ln>
            <a:effectLst/>
          </c:spPr>
          <c:invertIfNegative val="0"/>
          <c:dPt>
            <c:idx val="0"/>
            <c:invertIfNegative val="0"/>
            <c:bubble3D val="0"/>
            <c:spPr>
              <a:solidFill>
                <a:srgbClr val="504741"/>
              </a:solidFill>
              <a:ln w="19050">
                <a:solidFill>
                  <a:schemeClr val="lt1"/>
                </a:solidFill>
              </a:ln>
              <a:effectLst/>
            </c:spPr>
            <c:extLst>
              <c:ext xmlns:c16="http://schemas.microsoft.com/office/drawing/2014/chart" uri="{C3380CC4-5D6E-409C-BE32-E72D297353CC}">
                <c16:uniqueId val="{00000001-094F-4EAC-A88A-B409F5D748B2}"/>
              </c:ext>
            </c:extLst>
          </c:dPt>
          <c:dPt>
            <c:idx val="1"/>
            <c:invertIfNegative val="0"/>
            <c:bubble3D val="0"/>
            <c:spPr>
              <a:solidFill>
                <a:srgbClr val="FFC000"/>
              </a:solidFill>
              <a:ln w="19050">
                <a:solidFill>
                  <a:schemeClr val="lt1"/>
                </a:solidFill>
              </a:ln>
              <a:effectLst/>
            </c:spPr>
            <c:extLst>
              <c:ext xmlns:c16="http://schemas.microsoft.com/office/drawing/2014/chart" uri="{C3380CC4-5D6E-409C-BE32-E72D297353CC}">
                <c16:uniqueId val="{00000003-094F-4EAC-A88A-B409F5D748B2}"/>
              </c:ext>
            </c:extLst>
          </c:dPt>
          <c:cat>
            <c:strRef>
              <c:f>Tablas!$F$145:$F$146</c:f>
              <c:strCache>
                <c:ptCount val="2"/>
                <c:pt idx="0">
                  <c:v>Para Inversión </c:v>
                </c:pt>
                <c:pt idx="1">
                  <c:v>Para vivir</c:v>
                </c:pt>
              </c:strCache>
            </c:strRef>
          </c:cat>
          <c:val>
            <c:numRef>
              <c:f>Tablas!$G$145:$G$146</c:f>
              <c:numCache>
                <c:formatCode>General</c:formatCode>
                <c:ptCount val="2"/>
                <c:pt idx="0">
                  <c:v>1</c:v>
                </c:pt>
                <c:pt idx="1">
                  <c:v>1</c:v>
                </c:pt>
              </c:numCache>
            </c:numRef>
          </c:val>
          <c:extLst>
            <c:ext xmlns:c16="http://schemas.microsoft.com/office/drawing/2014/chart" uri="{C3380CC4-5D6E-409C-BE32-E72D297353CC}">
              <c16:uniqueId val="{00000004-094F-4EAC-A88A-B409F5D748B2}"/>
            </c:ext>
          </c:extLst>
        </c:ser>
        <c:ser>
          <c:idx val="1"/>
          <c:order val="1"/>
          <c:tx>
            <c:strRef>
              <c:f>Tablas!$H$6</c:f>
              <c:strCache>
                <c:ptCount val="1"/>
                <c:pt idx="0">
                  <c:v>%</c:v>
                </c:pt>
              </c:strCache>
            </c:strRef>
          </c:tx>
          <c:spPr>
            <a:noFill/>
            <a:ln w="19050">
              <a:solidFill>
                <a:schemeClr val="lt1"/>
              </a:solidFill>
            </a:ln>
            <a:effectLst/>
          </c:spPr>
          <c:invertIfNegative val="0"/>
          <c:cat>
            <c:strRef>
              <c:f>Tablas!$F$145:$F$146</c:f>
              <c:strCache>
                <c:ptCount val="2"/>
                <c:pt idx="0">
                  <c:v>Para Inversión </c:v>
                </c:pt>
                <c:pt idx="1">
                  <c:v>Para vivir</c:v>
                </c:pt>
              </c:strCache>
            </c:strRef>
          </c:cat>
          <c:val>
            <c:numRef>
              <c:f>Tablas!$H$145:$H$146</c:f>
              <c:numCache>
                <c:formatCode>0.0%</c:formatCode>
                <c:ptCount val="2"/>
                <c:pt idx="0">
                  <c:v>0.5</c:v>
                </c:pt>
                <c:pt idx="1">
                  <c:v>0.5</c:v>
                </c:pt>
              </c:numCache>
            </c:numRef>
          </c:val>
          <c:extLst>
            <c:ext xmlns:c16="http://schemas.microsoft.com/office/drawing/2014/chart" uri="{C3380CC4-5D6E-409C-BE32-E72D297353CC}">
              <c16:uniqueId val="{00000005-094F-4EAC-A88A-B409F5D748B2}"/>
            </c:ext>
          </c:extLst>
        </c:ser>
        <c:dLbls>
          <c:showLegendKey val="0"/>
          <c:showVal val="0"/>
          <c:showCatName val="0"/>
          <c:showSerName val="0"/>
          <c:showPercent val="0"/>
          <c:showBubbleSize val="0"/>
        </c:dLbls>
        <c:gapWidth val="41"/>
        <c:overlap val="100"/>
        <c:axId val="101852224"/>
        <c:axId val="101852640"/>
      </c:barChart>
      <c:valAx>
        <c:axId val="101852640"/>
        <c:scaling>
          <c:orientation val="minMax"/>
        </c:scaling>
        <c:delete val="1"/>
        <c:axPos val="b"/>
        <c:numFmt formatCode="General" sourceLinked="1"/>
        <c:majorTickMark val="out"/>
        <c:minorTickMark val="none"/>
        <c:tickLblPos val="nextTo"/>
        <c:crossAx val="101852224"/>
        <c:crosses val="autoZero"/>
        <c:crossBetween val="between"/>
      </c:valAx>
      <c:catAx>
        <c:axId val="10185222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j-lt"/>
                <a:ea typeface="+mn-ea"/>
                <a:cs typeface="+mn-cs"/>
              </a:defRPr>
            </a:pPr>
            <a:endParaRPr lang="es-CO"/>
          </a:p>
        </c:txPr>
        <c:crossAx val="101852640"/>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j-lt"/>
                <a:ea typeface="+mn-ea"/>
                <a:cs typeface="+mn-cs"/>
              </a:defRPr>
            </a:pPr>
            <a:endParaRPr lang="es-CO"/>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a:latin typeface="+mj-lt"/>
        </a:defRPr>
      </a:pPr>
      <a:endParaRPr lang="es-CO"/>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r>
              <a:rPr lang="es-CO" sz="1050" b="1"/>
              <a:t>13 ¿Se presentó el proyecto de forma clara y detallada?</a:t>
            </a:r>
          </a:p>
        </c:rich>
      </c:tx>
      <c:layout>
        <c:manualLayout>
          <c:xMode val="edge"/>
          <c:yMode val="edge"/>
          <c:x val="0.12594756944444443"/>
          <c:y val="3.7869808369824023E-2"/>
        </c:manualLayout>
      </c:layout>
      <c:overlay val="0"/>
      <c:spPr>
        <a:noFill/>
        <a:ln>
          <a:noFill/>
        </a:ln>
        <a:effectLst/>
      </c:spPr>
      <c:txPr>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0.30925902777777775"/>
          <c:y val="0.22345522740024759"/>
          <c:w val="0.69074097222222219"/>
          <c:h val="0.48807225281128652"/>
        </c:manualLayout>
      </c:layout>
      <c:barChart>
        <c:barDir val="bar"/>
        <c:grouping val="stacked"/>
        <c:varyColors val="0"/>
        <c:ser>
          <c:idx val="0"/>
          <c:order val="0"/>
          <c:tx>
            <c:strRef>
              <c:f>Tablas!$G$6</c:f>
              <c:strCache>
                <c:ptCount val="1"/>
                <c:pt idx="0">
                  <c:v>Cant</c:v>
                </c:pt>
              </c:strCache>
            </c:strRef>
          </c:tx>
          <c:spPr>
            <a:solidFill>
              <a:schemeClr val="accent1"/>
            </a:solidFill>
            <a:ln w="19050">
              <a:solidFill>
                <a:schemeClr val="lt1"/>
              </a:solidFill>
            </a:ln>
            <a:effectLst/>
          </c:spPr>
          <c:invertIfNegative val="0"/>
          <c:dPt>
            <c:idx val="0"/>
            <c:invertIfNegative val="0"/>
            <c:bubble3D val="0"/>
            <c:spPr>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lin ang="8100000" scaled="1"/>
                <a:tileRect/>
              </a:gradFill>
              <a:ln w="19050">
                <a:solidFill>
                  <a:schemeClr val="lt1"/>
                </a:solidFill>
              </a:ln>
              <a:effectLst/>
            </c:spPr>
            <c:extLst>
              <c:ext xmlns:c16="http://schemas.microsoft.com/office/drawing/2014/chart" uri="{C3380CC4-5D6E-409C-BE32-E72D297353CC}">
                <c16:uniqueId val="{00000001-20FE-4287-80FD-D7163ECC4D46}"/>
              </c:ext>
            </c:extLst>
          </c:dPt>
          <c:dPt>
            <c:idx val="1"/>
            <c:invertIfNegative val="0"/>
            <c:bubble3D val="0"/>
            <c:spPr>
              <a:gradFill flip="none" rotWithShape="1">
                <a:gsLst>
                  <a:gs pos="0">
                    <a:srgbClr val="C00000">
                      <a:shade val="30000"/>
                      <a:satMod val="115000"/>
                    </a:srgbClr>
                  </a:gs>
                  <a:gs pos="50000">
                    <a:srgbClr val="C00000">
                      <a:shade val="67500"/>
                      <a:satMod val="115000"/>
                    </a:srgbClr>
                  </a:gs>
                  <a:gs pos="100000">
                    <a:srgbClr val="C00000">
                      <a:shade val="100000"/>
                      <a:satMod val="115000"/>
                    </a:srgbClr>
                  </a:gs>
                </a:gsLst>
                <a:lin ang="8100000" scaled="1"/>
                <a:tileRect/>
              </a:gradFill>
              <a:ln w="19050">
                <a:solidFill>
                  <a:schemeClr val="lt1"/>
                </a:solidFill>
              </a:ln>
              <a:effectLst/>
            </c:spPr>
            <c:extLst>
              <c:ext xmlns:c16="http://schemas.microsoft.com/office/drawing/2014/chart" uri="{C3380CC4-5D6E-409C-BE32-E72D297353CC}">
                <c16:uniqueId val="{00000003-20FE-4287-80FD-D7163ECC4D46}"/>
              </c:ext>
            </c:extLst>
          </c:dPt>
          <c:cat>
            <c:strRef>
              <c:f>Tablas!$F$161:$F$162</c:f>
              <c:strCache>
                <c:ptCount val="2"/>
                <c:pt idx="0">
                  <c:v>Si</c:v>
                </c:pt>
                <c:pt idx="1">
                  <c:v>No</c:v>
                </c:pt>
              </c:strCache>
            </c:strRef>
          </c:cat>
          <c:val>
            <c:numRef>
              <c:f>Tablas!$G$161:$G$162</c:f>
              <c:numCache>
                <c:formatCode>General</c:formatCode>
                <c:ptCount val="2"/>
                <c:pt idx="0">
                  <c:v>0</c:v>
                </c:pt>
                <c:pt idx="1">
                  <c:v>2</c:v>
                </c:pt>
              </c:numCache>
            </c:numRef>
          </c:val>
          <c:extLst>
            <c:ext xmlns:c16="http://schemas.microsoft.com/office/drawing/2014/chart" uri="{C3380CC4-5D6E-409C-BE32-E72D297353CC}">
              <c16:uniqueId val="{00000004-20FE-4287-80FD-D7163ECC4D46}"/>
            </c:ext>
          </c:extLst>
        </c:ser>
        <c:ser>
          <c:idx val="1"/>
          <c:order val="1"/>
          <c:tx>
            <c:strRef>
              <c:f>Tablas!$H$6</c:f>
              <c:strCache>
                <c:ptCount val="1"/>
                <c:pt idx="0">
                  <c:v>%</c:v>
                </c:pt>
              </c:strCache>
            </c:strRef>
          </c:tx>
          <c:spPr>
            <a:noFill/>
            <a:ln w="19050">
              <a:solidFill>
                <a:schemeClr val="lt1"/>
              </a:solidFill>
            </a:ln>
            <a:effectLst/>
          </c:spPr>
          <c:invertIfNegative val="0"/>
          <c:cat>
            <c:strRef>
              <c:f>Tablas!$F$161:$F$162</c:f>
              <c:strCache>
                <c:ptCount val="2"/>
                <c:pt idx="0">
                  <c:v>Si</c:v>
                </c:pt>
                <c:pt idx="1">
                  <c:v>No</c:v>
                </c:pt>
              </c:strCache>
            </c:strRef>
          </c:cat>
          <c:val>
            <c:numRef>
              <c:f>Tablas!$H$161:$H$162</c:f>
              <c:numCache>
                <c:formatCode>0.0%</c:formatCode>
                <c:ptCount val="2"/>
                <c:pt idx="0">
                  <c:v>0</c:v>
                </c:pt>
                <c:pt idx="1">
                  <c:v>1</c:v>
                </c:pt>
              </c:numCache>
            </c:numRef>
          </c:val>
          <c:extLst>
            <c:ext xmlns:c16="http://schemas.microsoft.com/office/drawing/2014/chart" uri="{C3380CC4-5D6E-409C-BE32-E72D297353CC}">
              <c16:uniqueId val="{00000005-20FE-4287-80FD-D7163ECC4D46}"/>
            </c:ext>
          </c:extLst>
        </c:ser>
        <c:dLbls>
          <c:showLegendKey val="0"/>
          <c:showVal val="0"/>
          <c:showCatName val="0"/>
          <c:showSerName val="0"/>
          <c:showPercent val="0"/>
          <c:showBubbleSize val="0"/>
        </c:dLbls>
        <c:gapWidth val="41"/>
        <c:overlap val="100"/>
        <c:axId val="101852224"/>
        <c:axId val="101852640"/>
      </c:barChart>
      <c:valAx>
        <c:axId val="101852640"/>
        <c:scaling>
          <c:orientation val="minMax"/>
        </c:scaling>
        <c:delete val="1"/>
        <c:axPos val="b"/>
        <c:numFmt formatCode="General" sourceLinked="1"/>
        <c:majorTickMark val="out"/>
        <c:minorTickMark val="none"/>
        <c:tickLblPos val="nextTo"/>
        <c:crossAx val="101852224"/>
        <c:crosses val="autoZero"/>
        <c:crossBetween val="between"/>
      </c:valAx>
      <c:catAx>
        <c:axId val="10185222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j-lt"/>
                <a:ea typeface="+mn-ea"/>
                <a:cs typeface="+mn-cs"/>
              </a:defRPr>
            </a:pPr>
            <a:endParaRPr lang="es-CO"/>
          </a:p>
        </c:txPr>
        <c:crossAx val="101852640"/>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j-lt"/>
                <a:ea typeface="+mn-ea"/>
                <a:cs typeface="+mn-cs"/>
              </a:defRPr>
            </a:pPr>
            <a:endParaRPr lang="es-CO"/>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a:latin typeface="+mj-lt"/>
        </a:defRPr>
      </a:pPr>
      <a:endParaRPr lang="es-CO"/>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r>
              <a:rPr lang="es-CO" sz="1050" b="1"/>
              <a:t>14¿Se utilizaron herramientas visuales (modelo, maqueta, realidad aumentada) para la presentación?</a:t>
            </a:r>
          </a:p>
        </c:rich>
      </c:tx>
      <c:layout>
        <c:manualLayout>
          <c:xMode val="edge"/>
          <c:yMode val="edge"/>
          <c:x val="0.12594756944444443"/>
          <c:y val="0"/>
        </c:manualLayout>
      </c:layout>
      <c:overlay val="0"/>
      <c:spPr>
        <a:noFill/>
        <a:ln>
          <a:noFill/>
        </a:ln>
        <a:effectLst/>
      </c:spPr>
      <c:txPr>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0.30925902777777775"/>
          <c:y val="0.22345522740024759"/>
          <c:w val="0.69074097222222219"/>
          <c:h val="0.48807225281128652"/>
        </c:manualLayout>
      </c:layout>
      <c:barChart>
        <c:barDir val="bar"/>
        <c:grouping val="stacked"/>
        <c:varyColors val="0"/>
        <c:ser>
          <c:idx val="0"/>
          <c:order val="0"/>
          <c:tx>
            <c:strRef>
              <c:f>Tablas!$G$6</c:f>
              <c:strCache>
                <c:ptCount val="1"/>
                <c:pt idx="0">
                  <c:v>Cant</c:v>
                </c:pt>
              </c:strCache>
            </c:strRef>
          </c:tx>
          <c:spPr>
            <a:gradFill flip="none" rotWithShape="1">
              <a:gsLst>
                <a:gs pos="0">
                  <a:srgbClr val="C00000">
                    <a:shade val="30000"/>
                    <a:satMod val="115000"/>
                  </a:srgbClr>
                </a:gs>
                <a:gs pos="50000">
                  <a:srgbClr val="C00000">
                    <a:shade val="67500"/>
                    <a:satMod val="115000"/>
                  </a:srgbClr>
                </a:gs>
                <a:gs pos="100000">
                  <a:srgbClr val="C00000">
                    <a:shade val="100000"/>
                    <a:satMod val="115000"/>
                  </a:srgbClr>
                </a:gs>
              </a:gsLst>
              <a:lin ang="8100000" scaled="1"/>
              <a:tileRect/>
            </a:gradFill>
            <a:ln w="19050">
              <a:solidFill>
                <a:schemeClr val="lt1"/>
              </a:solidFill>
            </a:ln>
            <a:effectLst/>
          </c:spPr>
          <c:invertIfNegative val="0"/>
          <c:dPt>
            <c:idx val="0"/>
            <c:invertIfNegative val="0"/>
            <c:bubble3D val="0"/>
            <c:spPr>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lin ang="8100000" scaled="1"/>
                <a:tileRect/>
              </a:gradFill>
              <a:ln w="19050">
                <a:solidFill>
                  <a:schemeClr val="lt1"/>
                </a:solidFill>
              </a:ln>
              <a:effectLst/>
            </c:spPr>
            <c:extLst>
              <c:ext xmlns:c16="http://schemas.microsoft.com/office/drawing/2014/chart" uri="{C3380CC4-5D6E-409C-BE32-E72D297353CC}">
                <c16:uniqueId val="{00000001-A919-45B1-8B82-E5960CD9017C}"/>
              </c:ext>
            </c:extLst>
          </c:dPt>
          <c:cat>
            <c:strRef>
              <c:f>Tablas!$F$182:$F$183</c:f>
              <c:strCache>
                <c:ptCount val="2"/>
                <c:pt idx="0">
                  <c:v>Si</c:v>
                </c:pt>
                <c:pt idx="1">
                  <c:v>No</c:v>
                </c:pt>
              </c:strCache>
            </c:strRef>
          </c:cat>
          <c:val>
            <c:numRef>
              <c:f>Tablas!$G$182:$G$183</c:f>
              <c:numCache>
                <c:formatCode>General</c:formatCode>
                <c:ptCount val="2"/>
                <c:pt idx="0">
                  <c:v>2</c:v>
                </c:pt>
                <c:pt idx="1">
                  <c:v>0</c:v>
                </c:pt>
              </c:numCache>
            </c:numRef>
          </c:val>
          <c:extLst>
            <c:ext xmlns:c16="http://schemas.microsoft.com/office/drawing/2014/chart" uri="{C3380CC4-5D6E-409C-BE32-E72D297353CC}">
              <c16:uniqueId val="{00000002-A919-45B1-8B82-E5960CD9017C}"/>
            </c:ext>
          </c:extLst>
        </c:ser>
        <c:ser>
          <c:idx val="1"/>
          <c:order val="1"/>
          <c:tx>
            <c:strRef>
              <c:f>Tablas!$H$6</c:f>
              <c:strCache>
                <c:ptCount val="1"/>
                <c:pt idx="0">
                  <c:v>%</c:v>
                </c:pt>
              </c:strCache>
            </c:strRef>
          </c:tx>
          <c:spPr>
            <a:noFill/>
            <a:ln w="19050">
              <a:solidFill>
                <a:schemeClr val="lt1"/>
              </a:solidFill>
            </a:ln>
            <a:effectLst/>
          </c:spPr>
          <c:invertIfNegative val="0"/>
          <c:cat>
            <c:strRef>
              <c:f>Tablas!$F$182:$F$183</c:f>
              <c:strCache>
                <c:ptCount val="2"/>
                <c:pt idx="0">
                  <c:v>Si</c:v>
                </c:pt>
                <c:pt idx="1">
                  <c:v>No</c:v>
                </c:pt>
              </c:strCache>
            </c:strRef>
          </c:cat>
          <c:val>
            <c:numRef>
              <c:f>Tablas!$H$182:$H$183</c:f>
              <c:numCache>
                <c:formatCode>0.0%</c:formatCode>
                <c:ptCount val="2"/>
                <c:pt idx="0">
                  <c:v>1</c:v>
                </c:pt>
                <c:pt idx="1">
                  <c:v>0</c:v>
                </c:pt>
              </c:numCache>
            </c:numRef>
          </c:val>
          <c:extLst>
            <c:ext xmlns:c16="http://schemas.microsoft.com/office/drawing/2014/chart" uri="{C3380CC4-5D6E-409C-BE32-E72D297353CC}">
              <c16:uniqueId val="{00000003-A919-45B1-8B82-E5960CD9017C}"/>
            </c:ext>
          </c:extLst>
        </c:ser>
        <c:dLbls>
          <c:showLegendKey val="0"/>
          <c:showVal val="0"/>
          <c:showCatName val="0"/>
          <c:showSerName val="0"/>
          <c:showPercent val="0"/>
          <c:showBubbleSize val="0"/>
        </c:dLbls>
        <c:gapWidth val="41"/>
        <c:overlap val="100"/>
        <c:axId val="101852224"/>
        <c:axId val="101852640"/>
      </c:barChart>
      <c:valAx>
        <c:axId val="101852640"/>
        <c:scaling>
          <c:orientation val="minMax"/>
        </c:scaling>
        <c:delete val="1"/>
        <c:axPos val="b"/>
        <c:numFmt formatCode="General" sourceLinked="1"/>
        <c:majorTickMark val="out"/>
        <c:minorTickMark val="none"/>
        <c:tickLblPos val="nextTo"/>
        <c:crossAx val="101852224"/>
        <c:crosses val="autoZero"/>
        <c:crossBetween val="between"/>
      </c:valAx>
      <c:catAx>
        <c:axId val="10185222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j-lt"/>
                <a:ea typeface="+mn-ea"/>
                <a:cs typeface="+mn-cs"/>
              </a:defRPr>
            </a:pPr>
            <a:endParaRPr lang="es-CO"/>
          </a:p>
        </c:txPr>
        <c:crossAx val="101852640"/>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j-lt"/>
                <a:ea typeface="+mn-ea"/>
                <a:cs typeface="+mn-cs"/>
              </a:defRPr>
            </a:pPr>
            <a:endParaRPr lang="es-CO"/>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a:latin typeface="+mj-lt"/>
        </a:defRPr>
      </a:pPr>
      <a:endParaRPr lang="es-CO"/>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1" i="0" u="none" strike="noStrike" kern="1200" spc="0" baseline="0">
                <a:solidFill>
                  <a:schemeClr val="tx1">
                    <a:lumMod val="65000"/>
                    <a:lumOff val="35000"/>
                  </a:schemeClr>
                </a:solidFill>
                <a:latin typeface="+mj-lt"/>
                <a:ea typeface="+mn-ea"/>
                <a:cs typeface="+mn-cs"/>
              </a:defRPr>
            </a:pPr>
            <a:r>
              <a:rPr lang="es-CO" sz="1000" b="1"/>
              <a:t>15 ¿El asesor demuestra habilidades persuasivas que influyen en los clientes para que continúen con el proceso de compra?</a:t>
            </a:r>
          </a:p>
        </c:rich>
      </c:tx>
      <c:layout>
        <c:manualLayout>
          <c:xMode val="edge"/>
          <c:yMode val="edge"/>
          <c:x val="0.12594756944444443"/>
          <c:y val="0"/>
        </c:manualLayout>
      </c:layout>
      <c:overlay val="0"/>
      <c:spPr>
        <a:noFill/>
        <a:ln>
          <a:noFill/>
        </a:ln>
        <a:effectLst/>
      </c:spPr>
      <c:txPr>
        <a:bodyPr rot="0" spcFirstLastPara="1" vertOverflow="ellipsis" vert="horz" wrap="square" anchor="ctr" anchorCtr="1"/>
        <a:lstStyle/>
        <a:p>
          <a:pPr>
            <a:defRPr sz="100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0.30925902777777775"/>
          <c:y val="0.22345522740024759"/>
          <c:w val="0.69074097222222219"/>
          <c:h val="0.48807225281128652"/>
        </c:manualLayout>
      </c:layout>
      <c:barChart>
        <c:barDir val="bar"/>
        <c:grouping val="stacked"/>
        <c:varyColors val="0"/>
        <c:ser>
          <c:idx val="0"/>
          <c:order val="0"/>
          <c:tx>
            <c:strRef>
              <c:f>Tablas!$G$6</c:f>
              <c:strCache>
                <c:ptCount val="1"/>
                <c:pt idx="0">
                  <c:v>Cant</c:v>
                </c:pt>
              </c:strCache>
            </c:strRef>
          </c:tx>
          <c:spPr>
            <a:gradFill flip="none" rotWithShape="1">
              <a:gsLst>
                <a:gs pos="0">
                  <a:srgbClr val="C00000">
                    <a:shade val="30000"/>
                    <a:satMod val="115000"/>
                  </a:srgbClr>
                </a:gs>
                <a:gs pos="50000">
                  <a:srgbClr val="C00000">
                    <a:shade val="67500"/>
                    <a:satMod val="115000"/>
                  </a:srgbClr>
                </a:gs>
                <a:gs pos="100000">
                  <a:srgbClr val="C00000">
                    <a:shade val="100000"/>
                    <a:satMod val="115000"/>
                  </a:srgbClr>
                </a:gs>
              </a:gsLst>
              <a:lin ang="8100000" scaled="1"/>
              <a:tileRect/>
            </a:gradFill>
            <a:ln w="19050">
              <a:solidFill>
                <a:schemeClr val="lt1"/>
              </a:solidFill>
            </a:ln>
            <a:effectLst/>
          </c:spPr>
          <c:invertIfNegative val="0"/>
          <c:dPt>
            <c:idx val="0"/>
            <c:invertIfNegative val="0"/>
            <c:bubble3D val="0"/>
            <c:spPr>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lin ang="5400000" scaled="1"/>
                <a:tileRect/>
              </a:gradFill>
              <a:ln w="19050">
                <a:solidFill>
                  <a:schemeClr val="lt1"/>
                </a:solidFill>
              </a:ln>
              <a:effectLst/>
            </c:spPr>
            <c:extLst>
              <c:ext xmlns:c16="http://schemas.microsoft.com/office/drawing/2014/chart" uri="{C3380CC4-5D6E-409C-BE32-E72D297353CC}">
                <c16:uniqueId val="{00000001-7801-46C8-B905-3599C47A4833}"/>
              </c:ext>
            </c:extLst>
          </c:dPt>
          <c:cat>
            <c:strRef>
              <c:f>Tablas!$F$189:$F$190</c:f>
              <c:strCache>
                <c:ptCount val="2"/>
                <c:pt idx="0">
                  <c:v>Si</c:v>
                </c:pt>
                <c:pt idx="1">
                  <c:v>No</c:v>
                </c:pt>
              </c:strCache>
            </c:strRef>
          </c:cat>
          <c:val>
            <c:numRef>
              <c:f>Tablas!$G$189:$G$190</c:f>
              <c:numCache>
                <c:formatCode>General</c:formatCode>
                <c:ptCount val="2"/>
                <c:pt idx="0">
                  <c:v>0</c:v>
                </c:pt>
                <c:pt idx="1">
                  <c:v>2</c:v>
                </c:pt>
              </c:numCache>
            </c:numRef>
          </c:val>
          <c:extLst>
            <c:ext xmlns:c16="http://schemas.microsoft.com/office/drawing/2014/chart" uri="{C3380CC4-5D6E-409C-BE32-E72D297353CC}">
              <c16:uniqueId val="{00000002-7801-46C8-B905-3599C47A4833}"/>
            </c:ext>
          </c:extLst>
        </c:ser>
        <c:ser>
          <c:idx val="1"/>
          <c:order val="1"/>
          <c:tx>
            <c:strRef>
              <c:f>Tablas!$H$6</c:f>
              <c:strCache>
                <c:ptCount val="1"/>
                <c:pt idx="0">
                  <c:v>%</c:v>
                </c:pt>
              </c:strCache>
            </c:strRef>
          </c:tx>
          <c:spPr>
            <a:noFill/>
            <a:ln w="19050">
              <a:solidFill>
                <a:schemeClr val="lt1"/>
              </a:solidFill>
            </a:ln>
            <a:effectLst/>
          </c:spPr>
          <c:invertIfNegative val="0"/>
          <c:cat>
            <c:strRef>
              <c:f>Tablas!$F$189:$F$190</c:f>
              <c:strCache>
                <c:ptCount val="2"/>
                <c:pt idx="0">
                  <c:v>Si</c:v>
                </c:pt>
                <c:pt idx="1">
                  <c:v>No</c:v>
                </c:pt>
              </c:strCache>
            </c:strRef>
          </c:cat>
          <c:val>
            <c:numRef>
              <c:f>Tablas!$H$189:$H$190</c:f>
              <c:numCache>
                <c:formatCode>0.0%</c:formatCode>
                <c:ptCount val="2"/>
                <c:pt idx="0">
                  <c:v>0</c:v>
                </c:pt>
                <c:pt idx="1">
                  <c:v>1</c:v>
                </c:pt>
              </c:numCache>
            </c:numRef>
          </c:val>
          <c:extLst>
            <c:ext xmlns:c16="http://schemas.microsoft.com/office/drawing/2014/chart" uri="{C3380CC4-5D6E-409C-BE32-E72D297353CC}">
              <c16:uniqueId val="{00000003-7801-46C8-B905-3599C47A4833}"/>
            </c:ext>
          </c:extLst>
        </c:ser>
        <c:dLbls>
          <c:showLegendKey val="0"/>
          <c:showVal val="0"/>
          <c:showCatName val="0"/>
          <c:showSerName val="0"/>
          <c:showPercent val="0"/>
          <c:showBubbleSize val="0"/>
        </c:dLbls>
        <c:gapWidth val="41"/>
        <c:overlap val="100"/>
        <c:axId val="101852224"/>
        <c:axId val="101852640"/>
      </c:barChart>
      <c:valAx>
        <c:axId val="101852640"/>
        <c:scaling>
          <c:orientation val="minMax"/>
        </c:scaling>
        <c:delete val="1"/>
        <c:axPos val="b"/>
        <c:numFmt formatCode="General" sourceLinked="1"/>
        <c:majorTickMark val="out"/>
        <c:minorTickMark val="none"/>
        <c:tickLblPos val="nextTo"/>
        <c:crossAx val="101852224"/>
        <c:crosses val="autoZero"/>
        <c:crossBetween val="between"/>
      </c:valAx>
      <c:catAx>
        <c:axId val="10185222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j-lt"/>
                <a:ea typeface="+mn-ea"/>
                <a:cs typeface="+mn-cs"/>
              </a:defRPr>
            </a:pPr>
            <a:endParaRPr lang="es-CO"/>
          </a:p>
        </c:txPr>
        <c:crossAx val="101852640"/>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j-lt"/>
                <a:ea typeface="+mn-ea"/>
                <a:cs typeface="+mn-cs"/>
              </a:defRPr>
            </a:pPr>
            <a:endParaRPr lang="es-CO"/>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a:latin typeface="+mj-lt"/>
        </a:defRPr>
      </a:pPr>
      <a:endParaRPr lang="es-CO"/>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r>
              <a:rPr lang="es-CO" sz="1050" b="1"/>
              <a:t>16 ¿Se solicitó la documentación necesaria para la gestión del crédito??</a:t>
            </a:r>
          </a:p>
        </c:rich>
      </c:tx>
      <c:layout>
        <c:manualLayout>
          <c:xMode val="edge"/>
          <c:yMode val="edge"/>
          <c:x val="0.12594756944444443"/>
          <c:y val="0"/>
        </c:manualLayout>
      </c:layout>
      <c:overlay val="0"/>
      <c:spPr>
        <a:noFill/>
        <a:ln>
          <a:noFill/>
        </a:ln>
        <a:effectLst/>
      </c:spPr>
      <c:txPr>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0.30925902777777775"/>
          <c:y val="0.22345522740024759"/>
          <c:w val="0.69074097222222219"/>
          <c:h val="0.48807225281128652"/>
        </c:manualLayout>
      </c:layout>
      <c:barChart>
        <c:barDir val="bar"/>
        <c:grouping val="stacked"/>
        <c:varyColors val="0"/>
        <c:ser>
          <c:idx val="0"/>
          <c:order val="0"/>
          <c:tx>
            <c:strRef>
              <c:f>Tablas!$G$6</c:f>
              <c:strCache>
                <c:ptCount val="1"/>
                <c:pt idx="0">
                  <c:v>Cant</c:v>
                </c:pt>
              </c:strCache>
            </c:strRef>
          </c:tx>
          <c:spPr>
            <a:gradFill flip="none" rotWithShape="1">
              <a:gsLst>
                <a:gs pos="0">
                  <a:srgbClr val="C00000">
                    <a:shade val="30000"/>
                    <a:satMod val="115000"/>
                  </a:srgbClr>
                </a:gs>
                <a:gs pos="50000">
                  <a:srgbClr val="C00000">
                    <a:shade val="67500"/>
                    <a:satMod val="115000"/>
                  </a:srgbClr>
                </a:gs>
                <a:gs pos="100000">
                  <a:srgbClr val="C00000">
                    <a:shade val="100000"/>
                    <a:satMod val="115000"/>
                  </a:srgbClr>
                </a:gs>
              </a:gsLst>
              <a:lin ang="8100000" scaled="1"/>
              <a:tileRect/>
            </a:gradFill>
            <a:ln w="19050">
              <a:solidFill>
                <a:schemeClr val="lt1"/>
              </a:solidFill>
            </a:ln>
            <a:effectLst/>
          </c:spPr>
          <c:invertIfNegative val="0"/>
          <c:dPt>
            <c:idx val="0"/>
            <c:invertIfNegative val="0"/>
            <c:bubble3D val="0"/>
            <c:spPr>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lin ang="8100000" scaled="1"/>
                <a:tileRect/>
              </a:gradFill>
              <a:ln w="19050">
                <a:solidFill>
                  <a:schemeClr val="lt1"/>
                </a:solidFill>
              </a:ln>
              <a:effectLst/>
            </c:spPr>
            <c:extLst>
              <c:ext xmlns:c16="http://schemas.microsoft.com/office/drawing/2014/chart" uri="{C3380CC4-5D6E-409C-BE32-E72D297353CC}">
                <c16:uniqueId val="{00000001-0D13-4781-91C0-56FF623EF5E5}"/>
              </c:ext>
            </c:extLst>
          </c:dPt>
          <c:cat>
            <c:strRef>
              <c:f>Tablas!$F$196:$F$197</c:f>
              <c:strCache>
                <c:ptCount val="2"/>
                <c:pt idx="0">
                  <c:v>Si</c:v>
                </c:pt>
                <c:pt idx="1">
                  <c:v>No</c:v>
                </c:pt>
              </c:strCache>
            </c:strRef>
          </c:cat>
          <c:val>
            <c:numRef>
              <c:f>Tablas!$G$196:$G$197</c:f>
              <c:numCache>
                <c:formatCode>General</c:formatCode>
                <c:ptCount val="2"/>
                <c:pt idx="0">
                  <c:v>0</c:v>
                </c:pt>
                <c:pt idx="1">
                  <c:v>2</c:v>
                </c:pt>
              </c:numCache>
            </c:numRef>
          </c:val>
          <c:extLst>
            <c:ext xmlns:c16="http://schemas.microsoft.com/office/drawing/2014/chart" uri="{C3380CC4-5D6E-409C-BE32-E72D297353CC}">
              <c16:uniqueId val="{00000002-0D13-4781-91C0-56FF623EF5E5}"/>
            </c:ext>
          </c:extLst>
        </c:ser>
        <c:ser>
          <c:idx val="1"/>
          <c:order val="1"/>
          <c:tx>
            <c:strRef>
              <c:f>Tablas!$H$6</c:f>
              <c:strCache>
                <c:ptCount val="1"/>
                <c:pt idx="0">
                  <c:v>%</c:v>
                </c:pt>
              </c:strCache>
            </c:strRef>
          </c:tx>
          <c:spPr>
            <a:noFill/>
            <a:ln w="19050">
              <a:solidFill>
                <a:schemeClr val="lt1"/>
              </a:solidFill>
            </a:ln>
            <a:effectLst/>
          </c:spPr>
          <c:invertIfNegative val="0"/>
          <c:cat>
            <c:strRef>
              <c:f>Tablas!$F$196:$F$197</c:f>
              <c:strCache>
                <c:ptCount val="2"/>
                <c:pt idx="0">
                  <c:v>Si</c:v>
                </c:pt>
                <c:pt idx="1">
                  <c:v>No</c:v>
                </c:pt>
              </c:strCache>
            </c:strRef>
          </c:cat>
          <c:val>
            <c:numRef>
              <c:f>Tablas!$H$196:$H$197</c:f>
              <c:numCache>
                <c:formatCode>0.0%</c:formatCode>
                <c:ptCount val="2"/>
                <c:pt idx="0">
                  <c:v>0</c:v>
                </c:pt>
                <c:pt idx="1">
                  <c:v>1</c:v>
                </c:pt>
              </c:numCache>
            </c:numRef>
          </c:val>
          <c:extLst>
            <c:ext xmlns:c16="http://schemas.microsoft.com/office/drawing/2014/chart" uri="{C3380CC4-5D6E-409C-BE32-E72D297353CC}">
              <c16:uniqueId val="{00000003-0D13-4781-91C0-56FF623EF5E5}"/>
            </c:ext>
          </c:extLst>
        </c:ser>
        <c:dLbls>
          <c:showLegendKey val="0"/>
          <c:showVal val="0"/>
          <c:showCatName val="0"/>
          <c:showSerName val="0"/>
          <c:showPercent val="0"/>
          <c:showBubbleSize val="0"/>
        </c:dLbls>
        <c:gapWidth val="41"/>
        <c:overlap val="100"/>
        <c:axId val="101852224"/>
        <c:axId val="101852640"/>
      </c:barChart>
      <c:valAx>
        <c:axId val="101852640"/>
        <c:scaling>
          <c:orientation val="minMax"/>
        </c:scaling>
        <c:delete val="1"/>
        <c:axPos val="b"/>
        <c:numFmt formatCode="General" sourceLinked="1"/>
        <c:majorTickMark val="out"/>
        <c:minorTickMark val="none"/>
        <c:tickLblPos val="nextTo"/>
        <c:crossAx val="101852224"/>
        <c:crosses val="autoZero"/>
        <c:crossBetween val="between"/>
      </c:valAx>
      <c:catAx>
        <c:axId val="10185222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j-lt"/>
                <a:ea typeface="+mn-ea"/>
                <a:cs typeface="+mn-cs"/>
              </a:defRPr>
            </a:pPr>
            <a:endParaRPr lang="es-CO"/>
          </a:p>
        </c:txPr>
        <c:crossAx val="101852640"/>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j-lt"/>
                <a:ea typeface="+mn-ea"/>
                <a:cs typeface="+mn-cs"/>
              </a:defRPr>
            </a:pPr>
            <a:endParaRPr lang="es-CO"/>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a:latin typeface="+mj-lt"/>
        </a:defRPr>
      </a:pPr>
      <a:endParaRPr lang="es-CO"/>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900" b="1" i="0" u="none" strike="noStrike" kern="1200" spc="0" baseline="0">
                <a:solidFill>
                  <a:schemeClr val="tx1">
                    <a:lumMod val="65000"/>
                    <a:lumOff val="35000"/>
                  </a:schemeClr>
                </a:solidFill>
                <a:latin typeface="+mj-lt"/>
                <a:ea typeface="+mn-ea"/>
                <a:cs typeface="+mn-cs"/>
              </a:defRPr>
            </a:pPr>
            <a:r>
              <a:rPr lang="es-CO" sz="900" b="1"/>
              <a:t>16,1 Busca la viabilidad inmediata del crédito. Se deben solicitar los documentos necesarios para obtener la aprobación del crédito.</a:t>
            </a:r>
          </a:p>
        </c:rich>
      </c:tx>
      <c:layout>
        <c:manualLayout>
          <c:xMode val="edge"/>
          <c:yMode val="edge"/>
          <c:x val="0.12594756944444443"/>
          <c:y val="0"/>
        </c:manualLayout>
      </c:layout>
      <c:overlay val="0"/>
      <c:spPr>
        <a:noFill/>
        <a:ln>
          <a:noFill/>
        </a:ln>
        <a:effectLst/>
      </c:spPr>
      <c:txPr>
        <a:bodyPr rot="0" spcFirstLastPara="1" vertOverflow="ellipsis" vert="horz" wrap="square" anchor="ctr" anchorCtr="1"/>
        <a:lstStyle/>
        <a:p>
          <a:pPr>
            <a:defRPr sz="90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0.30925902777777775"/>
          <c:y val="0.22345522740024759"/>
          <c:w val="0.69074097222222219"/>
          <c:h val="0.48807225281128652"/>
        </c:manualLayout>
      </c:layout>
      <c:barChart>
        <c:barDir val="bar"/>
        <c:grouping val="stacked"/>
        <c:varyColors val="0"/>
        <c:ser>
          <c:idx val="0"/>
          <c:order val="0"/>
          <c:tx>
            <c:strRef>
              <c:f>Tablas!$G$6</c:f>
              <c:strCache>
                <c:ptCount val="1"/>
                <c:pt idx="0">
                  <c:v>Cant</c:v>
                </c:pt>
              </c:strCache>
            </c:strRef>
          </c:tx>
          <c:spPr>
            <a:gradFill flip="none" rotWithShape="1">
              <a:gsLst>
                <a:gs pos="0">
                  <a:srgbClr val="C00000">
                    <a:shade val="30000"/>
                    <a:satMod val="115000"/>
                  </a:srgbClr>
                </a:gs>
                <a:gs pos="50000">
                  <a:srgbClr val="C00000">
                    <a:shade val="67500"/>
                    <a:satMod val="115000"/>
                  </a:srgbClr>
                </a:gs>
                <a:gs pos="100000">
                  <a:srgbClr val="C00000">
                    <a:shade val="100000"/>
                    <a:satMod val="115000"/>
                  </a:srgbClr>
                </a:gs>
              </a:gsLst>
              <a:lin ang="8100000" scaled="1"/>
              <a:tileRect/>
            </a:gradFill>
            <a:ln w="19050">
              <a:solidFill>
                <a:schemeClr val="lt1"/>
              </a:solidFill>
            </a:ln>
            <a:effectLst/>
          </c:spPr>
          <c:invertIfNegative val="0"/>
          <c:dPt>
            <c:idx val="0"/>
            <c:invertIfNegative val="0"/>
            <c:bubble3D val="0"/>
            <c:spPr>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lin ang="8100000" scaled="1"/>
                <a:tileRect/>
              </a:gradFill>
              <a:ln w="19050">
                <a:solidFill>
                  <a:schemeClr val="lt1"/>
                </a:solidFill>
              </a:ln>
              <a:effectLst/>
            </c:spPr>
            <c:extLst>
              <c:ext xmlns:c16="http://schemas.microsoft.com/office/drawing/2014/chart" uri="{C3380CC4-5D6E-409C-BE32-E72D297353CC}">
                <c16:uniqueId val="{00000001-6916-4969-B0AD-CEC572097387}"/>
              </c:ext>
            </c:extLst>
          </c:dPt>
          <c:cat>
            <c:strRef>
              <c:f>Tablas!$F$203:$F$204</c:f>
              <c:strCache>
                <c:ptCount val="2"/>
                <c:pt idx="0">
                  <c:v>Si</c:v>
                </c:pt>
                <c:pt idx="1">
                  <c:v>No</c:v>
                </c:pt>
              </c:strCache>
            </c:strRef>
          </c:cat>
          <c:val>
            <c:numRef>
              <c:f>Tablas!$G$203:$G$204</c:f>
              <c:numCache>
                <c:formatCode>General</c:formatCode>
                <c:ptCount val="2"/>
                <c:pt idx="0">
                  <c:v>0</c:v>
                </c:pt>
                <c:pt idx="1">
                  <c:v>2</c:v>
                </c:pt>
              </c:numCache>
            </c:numRef>
          </c:val>
          <c:extLst>
            <c:ext xmlns:c16="http://schemas.microsoft.com/office/drawing/2014/chart" uri="{C3380CC4-5D6E-409C-BE32-E72D297353CC}">
              <c16:uniqueId val="{00000002-6916-4969-B0AD-CEC572097387}"/>
            </c:ext>
          </c:extLst>
        </c:ser>
        <c:ser>
          <c:idx val="1"/>
          <c:order val="1"/>
          <c:tx>
            <c:strRef>
              <c:f>Tablas!$H$6</c:f>
              <c:strCache>
                <c:ptCount val="1"/>
                <c:pt idx="0">
                  <c:v>%</c:v>
                </c:pt>
              </c:strCache>
            </c:strRef>
          </c:tx>
          <c:spPr>
            <a:noFill/>
            <a:ln w="19050">
              <a:solidFill>
                <a:schemeClr val="lt1"/>
              </a:solidFill>
            </a:ln>
            <a:effectLst/>
          </c:spPr>
          <c:invertIfNegative val="0"/>
          <c:cat>
            <c:strRef>
              <c:f>Tablas!$F$203:$F$204</c:f>
              <c:strCache>
                <c:ptCount val="2"/>
                <c:pt idx="0">
                  <c:v>Si</c:v>
                </c:pt>
                <c:pt idx="1">
                  <c:v>No</c:v>
                </c:pt>
              </c:strCache>
            </c:strRef>
          </c:cat>
          <c:val>
            <c:numRef>
              <c:f>Tablas!$H$203:$H$204</c:f>
              <c:numCache>
                <c:formatCode>0.0%</c:formatCode>
                <c:ptCount val="2"/>
                <c:pt idx="0">
                  <c:v>0</c:v>
                </c:pt>
                <c:pt idx="1">
                  <c:v>1</c:v>
                </c:pt>
              </c:numCache>
            </c:numRef>
          </c:val>
          <c:extLst>
            <c:ext xmlns:c16="http://schemas.microsoft.com/office/drawing/2014/chart" uri="{C3380CC4-5D6E-409C-BE32-E72D297353CC}">
              <c16:uniqueId val="{00000003-6916-4969-B0AD-CEC572097387}"/>
            </c:ext>
          </c:extLst>
        </c:ser>
        <c:dLbls>
          <c:showLegendKey val="0"/>
          <c:showVal val="0"/>
          <c:showCatName val="0"/>
          <c:showSerName val="0"/>
          <c:showPercent val="0"/>
          <c:showBubbleSize val="0"/>
        </c:dLbls>
        <c:gapWidth val="41"/>
        <c:overlap val="100"/>
        <c:axId val="101852224"/>
        <c:axId val="101852640"/>
      </c:barChart>
      <c:valAx>
        <c:axId val="101852640"/>
        <c:scaling>
          <c:orientation val="minMax"/>
        </c:scaling>
        <c:delete val="1"/>
        <c:axPos val="b"/>
        <c:numFmt formatCode="General" sourceLinked="1"/>
        <c:majorTickMark val="out"/>
        <c:minorTickMark val="none"/>
        <c:tickLblPos val="nextTo"/>
        <c:crossAx val="101852224"/>
        <c:crosses val="autoZero"/>
        <c:crossBetween val="between"/>
      </c:valAx>
      <c:catAx>
        <c:axId val="10185222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j-lt"/>
                <a:ea typeface="+mn-ea"/>
                <a:cs typeface="+mn-cs"/>
              </a:defRPr>
            </a:pPr>
            <a:endParaRPr lang="es-CO"/>
          </a:p>
        </c:txPr>
        <c:crossAx val="101852640"/>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j-lt"/>
                <a:ea typeface="+mn-ea"/>
                <a:cs typeface="+mn-cs"/>
              </a:defRPr>
            </a:pPr>
            <a:endParaRPr lang="es-CO"/>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a:latin typeface="+mj-lt"/>
        </a:defRPr>
      </a:pPr>
      <a:endParaRPr lang="es-CO"/>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r>
              <a:rPr lang="es-CO" sz="1050" b="1"/>
              <a:t>17¿Se acompañó al cliente al asesor del banco si estuvo presente?</a:t>
            </a:r>
          </a:p>
        </c:rich>
      </c:tx>
      <c:layout>
        <c:manualLayout>
          <c:xMode val="edge"/>
          <c:yMode val="edge"/>
          <c:x val="0.12594756944444443"/>
          <c:y val="0"/>
        </c:manualLayout>
      </c:layout>
      <c:overlay val="0"/>
      <c:spPr>
        <a:noFill/>
        <a:ln>
          <a:noFill/>
        </a:ln>
        <a:effectLst/>
      </c:spPr>
      <c:txPr>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0.49735694444444445"/>
          <c:y val="0.19820868848703158"/>
          <c:w val="0.69074097222222219"/>
          <c:h val="0.48807225281128652"/>
        </c:manualLayout>
      </c:layout>
      <c:barChart>
        <c:barDir val="bar"/>
        <c:grouping val="stacked"/>
        <c:varyColors val="0"/>
        <c:ser>
          <c:idx val="0"/>
          <c:order val="0"/>
          <c:tx>
            <c:strRef>
              <c:f>Tablas!$G$6</c:f>
              <c:strCache>
                <c:ptCount val="1"/>
                <c:pt idx="0">
                  <c:v>Cant</c:v>
                </c:pt>
              </c:strCache>
            </c:strRef>
          </c:tx>
          <c:spPr>
            <a:gradFill flip="none" rotWithShape="1">
              <a:gsLst>
                <a:gs pos="0">
                  <a:srgbClr val="C00000">
                    <a:shade val="30000"/>
                    <a:satMod val="115000"/>
                  </a:srgbClr>
                </a:gs>
                <a:gs pos="50000">
                  <a:srgbClr val="C00000">
                    <a:shade val="67500"/>
                    <a:satMod val="115000"/>
                  </a:srgbClr>
                </a:gs>
                <a:gs pos="100000">
                  <a:srgbClr val="C00000">
                    <a:shade val="100000"/>
                    <a:satMod val="115000"/>
                  </a:srgbClr>
                </a:gs>
              </a:gsLst>
              <a:lin ang="8100000" scaled="1"/>
              <a:tileRect/>
            </a:gradFill>
            <a:ln w="19050">
              <a:solidFill>
                <a:schemeClr val="lt1"/>
              </a:solidFill>
            </a:ln>
            <a:effectLst/>
          </c:spPr>
          <c:invertIfNegative val="0"/>
          <c:dPt>
            <c:idx val="0"/>
            <c:invertIfNegative val="0"/>
            <c:bubble3D val="0"/>
            <c:spPr>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path path="circle">
                  <a:fillToRect l="100000" t="100000"/>
                </a:path>
                <a:tileRect r="-100000" b="-100000"/>
              </a:gradFill>
              <a:ln w="19050">
                <a:solidFill>
                  <a:schemeClr val="lt1"/>
                </a:solidFill>
              </a:ln>
              <a:effectLst/>
            </c:spPr>
            <c:extLst>
              <c:ext xmlns:c16="http://schemas.microsoft.com/office/drawing/2014/chart" uri="{C3380CC4-5D6E-409C-BE32-E72D297353CC}">
                <c16:uniqueId val="{00000001-9C78-41B6-AF1C-C346D3AE4ABA}"/>
              </c:ext>
            </c:extLst>
          </c:dPt>
          <c:cat>
            <c:strRef>
              <c:f>Tablas!$F$210:$F$211</c:f>
              <c:strCache>
                <c:ptCount val="2"/>
                <c:pt idx="0">
                  <c:v>No estaba el asesor del banco</c:v>
                </c:pt>
                <c:pt idx="1">
                  <c:v>No</c:v>
                </c:pt>
              </c:strCache>
            </c:strRef>
          </c:cat>
          <c:val>
            <c:numRef>
              <c:f>Tablas!$G$210:$G$211</c:f>
              <c:numCache>
                <c:formatCode>General</c:formatCode>
                <c:ptCount val="2"/>
                <c:pt idx="0">
                  <c:v>0</c:v>
                </c:pt>
                <c:pt idx="1">
                  <c:v>2</c:v>
                </c:pt>
              </c:numCache>
            </c:numRef>
          </c:val>
          <c:extLst>
            <c:ext xmlns:c16="http://schemas.microsoft.com/office/drawing/2014/chart" uri="{C3380CC4-5D6E-409C-BE32-E72D297353CC}">
              <c16:uniqueId val="{00000002-9C78-41B6-AF1C-C346D3AE4ABA}"/>
            </c:ext>
          </c:extLst>
        </c:ser>
        <c:ser>
          <c:idx val="1"/>
          <c:order val="1"/>
          <c:tx>
            <c:strRef>
              <c:f>Tablas!$H$6</c:f>
              <c:strCache>
                <c:ptCount val="1"/>
                <c:pt idx="0">
                  <c:v>%</c:v>
                </c:pt>
              </c:strCache>
            </c:strRef>
          </c:tx>
          <c:spPr>
            <a:noFill/>
            <a:ln w="19050">
              <a:solidFill>
                <a:schemeClr val="lt1"/>
              </a:solidFill>
            </a:ln>
            <a:effectLst/>
          </c:spPr>
          <c:invertIfNegative val="0"/>
          <c:cat>
            <c:strRef>
              <c:f>Tablas!$F$210:$F$211</c:f>
              <c:strCache>
                <c:ptCount val="2"/>
                <c:pt idx="0">
                  <c:v>No estaba el asesor del banco</c:v>
                </c:pt>
                <c:pt idx="1">
                  <c:v>No</c:v>
                </c:pt>
              </c:strCache>
            </c:strRef>
          </c:cat>
          <c:val>
            <c:numRef>
              <c:f>Tablas!$H$210:$H$211</c:f>
              <c:numCache>
                <c:formatCode>0.0%</c:formatCode>
                <c:ptCount val="2"/>
                <c:pt idx="0">
                  <c:v>0</c:v>
                </c:pt>
                <c:pt idx="1">
                  <c:v>1</c:v>
                </c:pt>
              </c:numCache>
            </c:numRef>
          </c:val>
          <c:extLst>
            <c:ext xmlns:c16="http://schemas.microsoft.com/office/drawing/2014/chart" uri="{C3380CC4-5D6E-409C-BE32-E72D297353CC}">
              <c16:uniqueId val="{00000003-9C78-41B6-AF1C-C346D3AE4ABA}"/>
            </c:ext>
          </c:extLst>
        </c:ser>
        <c:dLbls>
          <c:showLegendKey val="0"/>
          <c:showVal val="0"/>
          <c:showCatName val="0"/>
          <c:showSerName val="0"/>
          <c:showPercent val="0"/>
          <c:showBubbleSize val="0"/>
        </c:dLbls>
        <c:gapWidth val="41"/>
        <c:overlap val="100"/>
        <c:axId val="101852224"/>
        <c:axId val="101852640"/>
      </c:barChart>
      <c:valAx>
        <c:axId val="101852640"/>
        <c:scaling>
          <c:orientation val="minMax"/>
        </c:scaling>
        <c:delete val="1"/>
        <c:axPos val="b"/>
        <c:numFmt formatCode="General" sourceLinked="1"/>
        <c:majorTickMark val="out"/>
        <c:minorTickMark val="none"/>
        <c:tickLblPos val="nextTo"/>
        <c:crossAx val="101852224"/>
        <c:crosses val="autoZero"/>
        <c:crossBetween val="between"/>
      </c:valAx>
      <c:catAx>
        <c:axId val="10185222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j-lt"/>
                <a:ea typeface="+mn-ea"/>
                <a:cs typeface="+mn-cs"/>
              </a:defRPr>
            </a:pPr>
            <a:endParaRPr lang="es-CO"/>
          </a:p>
        </c:txPr>
        <c:crossAx val="101852640"/>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j-lt"/>
                <a:ea typeface="+mn-ea"/>
                <a:cs typeface="+mn-cs"/>
              </a:defRPr>
            </a:pPr>
            <a:endParaRPr lang="es-CO"/>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a:latin typeface="+mj-lt"/>
        </a:defRPr>
      </a:pPr>
      <a:endParaRPr lang="es-CO"/>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r>
              <a:rPr lang="es-CO" sz="1050" b="1"/>
              <a:t>18¿Se despidió al cliente de manera cordial y profesional?</a:t>
            </a:r>
          </a:p>
        </c:rich>
      </c:tx>
      <c:layout>
        <c:manualLayout>
          <c:xMode val="edge"/>
          <c:yMode val="edge"/>
          <c:x val="0.12594756944444443"/>
          <c:y val="0"/>
        </c:manualLayout>
      </c:layout>
      <c:overlay val="0"/>
      <c:spPr>
        <a:noFill/>
        <a:ln>
          <a:noFill/>
        </a:ln>
        <a:effectLst/>
      </c:spPr>
      <c:txPr>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0.18578680555555555"/>
          <c:y val="0.19820868848703158"/>
          <c:w val="0.8142131944444444"/>
          <c:h val="0.48807225281128652"/>
        </c:manualLayout>
      </c:layout>
      <c:barChart>
        <c:barDir val="bar"/>
        <c:grouping val="stacked"/>
        <c:varyColors val="0"/>
        <c:ser>
          <c:idx val="0"/>
          <c:order val="0"/>
          <c:tx>
            <c:strRef>
              <c:f>Tablas!$G$6</c:f>
              <c:strCache>
                <c:ptCount val="1"/>
                <c:pt idx="0">
                  <c:v>Cant</c:v>
                </c:pt>
              </c:strCache>
            </c:strRef>
          </c:tx>
          <c:spPr>
            <a:gradFill flip="none" rotWithShape="1">
              <a:gsLst>
                <a:gs pos="0">
                  <a:srgbClr val="C00000">
                    <a:shade val="30000"/>
                    <a:satMod val="115000"/>
                  </a:srgbClr>
                </a:gs>
                <a:gs pos="50000">
                  <a:srgbClr val="C00000">
                    <a:shade val="67500"/>
                    <a:satMod val="115000"/>
                  </a:srgbClr>
                </a:gs>
                <a:gs pos="100000">
                  <a:srgbClr val="C00000">
                    <a:shade val="100000"/>
                    <a:satMod val="115000"/>
                  </a:srgbClr>
                </a:gs>
              </a:gsLst>
              <a:lin ang="8100000" scaled="1"/>
              <a:tileRect/>
            </a:gradFill>
            <a:ln w="19050">
              <a:solidFill>
                <a:schemeClr val="lt1"/>
              </a:solidFill>
            </a:ln>
            <a:effectLst/>
          </c:spPr>
          <c:invertIfNegative val="0"/>
          <c:dPt>
            <c:idx val="0"/>
            <c:invertIfNegative val="0"/>
            <c:bubble3D val="0"/>
            <c:spPr>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lin ang="8100000" scaled="1"/>
                <a:tileRect/>
              </a:gradFill>
              <a:ln w="19050">
                <a:solidFill>
                  <a:schemeClr val="lt1"/>
                </a:solidFill>
              </a:ln>
              <a:effectLst/>
            </c:spPr>
            <c:extLst>
              <c:ext xmlns:c16="http://schemas.microsoft.com/office/drawing/2014/chart" uri="{C3380CC4-5D6E-409C-BE32-E72D297353CC}">
                <c16:uniqueId val="{00000001-7144-499A-A442-A8B1C0CDC0F5}"/>
              </c:ext>
            </c:extLst>
          </c:dPt>
          <c:cat>
            <c:strRef>
              <c:f>Tablas!$F$220:$F$221</c:f>
              <c:strCache>
                <c:ptCount val="2"/>
                <c:pt idx="0">
                  <c:v>Si</c:v>
                </c:pt>
                <c:pt idx="1">
                  <c:v>No</c:v>
                </c:pt>
              </c:strCache>
            </c:strRef>
          </c:cat>
          <c:val>
            <c:numRef>
              <c:f>Tablas!$G$220:$G$221</c:f>
              <c:numCache>
                <c:formatCode>General</c:formatCode>
                <c:ptCount val="2"/>
                <c:pt idx="0">
                  <c:v>2</c:v>
                </c:pt>
                <c:pt idx="1">
                  <c:v>0</c:v>
                </c:pt>
              </c:numCache>
            </c:numRef>
          </c:val>
          <c:extLst>
            <c:ext xmlns:c16="http://schemas.microsoft.com/office/drawing/2014/chart" uri="{C3380CC4-5D6E-409C-BE32-E72D297353CC}">
              <c16:uniqueId val="{00000002-7144-499A-A442-A8B1C0CDC0F5}"/>
            </c:ext>
          </c:extLst>
        </c:ser>
        <c:ser>
          <c:idx val="1"/>
          <c:order val="1"/>
          <c:tx>
            <c:strRef>
              <c:f>Tablas!$H$6</c:f>
              <c:strCache>
                <c:ptCount val="1"/>
                <c:pt idx="0">
                  <c:v>%</c:v>
                </c:pt>
              </c:strCache>
            </c:strRef>
          </c:tx>
          <c:spPr>
            <a:noFill/>
            <a:ln w="19050">
              <a:solidFill>
                <a:schemeClr val="lt1"/>
              </a:solidFill>
            </a:ln>
            <a:effectLst/>
          </c:spPr>
          <c:invertIfNegative val="0"/>
          <c:cat>
            <c:strRef>
              <c:f>Tablas!$F$220:$F$221</c:f>
              <c:strCache>
                <c:ptCount val="2"/>
                <c:pt idx="0">
                  <c:v>Si</c:v>
                </c:pt>
                <c:pt idx="1">
                  <c:v>No</c:v>
                </c:pt>
              </c:strCache>
            </c:strRef>
          </c:cat>
          <c:val>
            <c:numRef>
              <c:f>Tablas!$H$220:$H$221</c:f>
              <c:numCache>
                <c:formatCode>0.0%</c:formatCode>
                <c:ptCount val="2"/>
                <c:pt idx="0">
                  <c:v>1</c:v>
                </c:pt>
                <c:pt idx="1">
                  <c:v>0</c:v>
                </c:pt>
              </c:numCache>
            </c:numRef>
          </c:val>
          <c:extLst>
            <c:ext xmlns:c16="http://schemas.microsoft.com/office/drawing/2014/chart" uri="{C3380CC4-5D6E-409C-BE32-E72D297353CC}">
              <c16:uniqueId val="{00000003-7144-499A-A442-A8B1C0CDC0F5}"/>
            </c:ext>
          </c:extLst>
        </c:ser>
        <c:dLbls>
          <c:showLegendKey val="0"/>
          <c:showVal val="0"/>
          <c:showCatName val="0"/>
          <c:showSerName val="0"/>
          <c:showPercent val="0"/>
          <c:showBubbleSize val="0"/>
        </c:dLbls>
        <c:gapWidth val="41"/>
        <c:overlap val="100"/>
        <c:axId val="101852224"/>
        <c:axId val="101852640"/>
      </c:barChart>
      <c:valAx>
        <c:axId val="101852640"/>
        <c:scaling>
          <c:orientation val="minMax"/>
        </c:scaling>
        <c:delete val="1"/>
        <c:axPos val="b"/>
        <c:numFmt formatCode="General" sourceLinked="1"/>
        <c:majorTickMark val="out"/>
        <c:minorTickMark val="none"/>
        <c:tickLblPos val="nextTo"/>
        <c:crossAx val="101852224"/>
        <c:crosses val="autoZero"/>
        <c:crossBetween val="between"/>
      </c:valAx>
      <c:catAx>
        <c:axId val="10185222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j-lt"/>
                <a:ea typeface="+mn-ea"/>
                <a:cs typeface="+mn-cs"/>
              </a:defRPr>
            </a:pPr>
            <a:endParaRPr lang="es-CO"/>
          </a:p>
        </c:txPr>
        <c:crossAx val="101852640"/>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j-lt"/>
                <a:ea typeface="+mn-ea"/>
                <a:cs typeface="+mn-cs"/>
              </a:defRPr>
            </a:pPr>
            <a:endParaRPr lang="es-CO"/>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a:latin typeface="+mj-lt"/>
        </a:defRPr>
      </a:pPr>
      <a:endParaRPr lang="es-CO"/>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r>
              <a:rPr lang="es-CO" sz="1050" b="1"/>
              <a:t>19¿Recibió un resumen de la visita?</a:t>
            </a:r>
          </a:p>
        </c:rich>
      </c:tx>
      <c:layout>
        <c:manualLayout>
          <c:xMode val="edge"/>
          <c:yMode val="edge"/>
          <c:x val="0.16122534722222223"/>
          <c:y val="5.6804712554736035E-2"/>
        </c:manualLayout>
      </c:layout>
      <c:overlay val="0"/>
      <c:spPr>
        <a:noFill/>
        <a:ln>
          <a:noFill/>
        </a:ln>
        <a:effectLst/>
      </c:spPr>
      <c:txPr>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0.18578680555555555"/>
          <c:y val="0.19820868848703158"/>
          <c:w val="0.8142131944444444"/>
          <c:h val="0.48807225281128652"/>
        </c:manualLayout>
      </c:layout>
      <c:barChart>
        <c:barDir val="bar"/>
        <c:grouping val="stacked"/>
        <c:varyColors val="0"/>
        <c:ser>
          <c:idx val="0"/>
          <c:order val="0"/>
          <c:tx>
            <c:strRef>
              <c:f>Tablas!$G$6</c:f>
              <c:strCache>
                <c:ptCount val="1"/>
                <c:pt idx="0">
                  <c:v>Cant</c:v>
                </c:pt>
              </c:strCache>
            </c:strRef>
          </c:tx>
          <c:spPr>
            <a:solidFill>
              <a:srgbClr val="C00000"/>
            </a:solidFill>
            <a:ln w="19050">
              <a:solidFill>
                <a:schemeClr val="lt1"/>
              </a:solidFill>
            </a:ln>
            <a:effectLst/>
          </c:spPr>
          <c:invertIfNegative val="0"/>
          <c:dPt>
            <c:idx val="0"/>
            <c:invertIfNegative val="0"/>
            <c:bubble3D val="0"/>
            <c:spPr>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lin ang="8100000" scaled="1"/>
                <a:tileRect/>
              </a:gradFill>
              <a:ln w="19050">
                <a:solidFill>
                  <a:schemeClr val="lt1"/>
                </a:solidFill>
              </a:ln>
              <a:effectLst/>
            </c:spPr>
            <c:extLst>
              <c:ext xmlns:c16="http://schemas.microsoft.com/office/drawing/2014/chart" uri="{C3380CC4-5D6E-409C-BE32-E72D297353CC}">
                <c16:uniqueId val="{00000001-A724-408B-A7D8-8F807EE733FE}"/>
              </c:ext>
            </c:extLst>
          </c:dPt>
          <c:dPt>
            <c:idx val="1"/>
            <c:invertIfNegative val="0"/>
            <c:bubble3D val="0"/>
            <c:spPr>
              <a:gradFill flip="none" rotWithShape="1">
                <a:gsLst>
                  <a:gs pos="0">
                    <a:srgbClr val="C00000">
                      <a:shade val="30000"/>
                      <a:satMod val="115000"/>
                    </a:srgbClr>
                  </a:gs>
                  <a:gs pos="50000">
                    <a:srgbClr val="C00000">
                      <a:shade val="67500"/>
                      <a:satMod val="115000"/>
                    </a:srgbClr>
                  </a:gs>
                  <a:gs pos="100000">
                    <a:srgbClr val="C00000">
                      <a:shade val="100000"/>
                      <a:satMod val="115000"/>
                    </a:srgbClr>
                  </a:gs>
                </a:gsLst>
                <a:lin ang="8100000" scaled="1"/>
                <a:tileRect/>
              </a:gradFill>
              <a:ln w="19050">
                <a:solidFill>
                  <a:schemeClr val="lt1"/>
                </a:solidFill>
              </a:ln>
              <a:effectLst/>
            </c:spPr>
            <c:extLst>
              <c:ext xmlns:c16="http://schemas.microsoft.com/office/drawing/2014/chart" uri="{C3380CC4-5D6E-409C-BE32-E72D297353CC}">
                <c16:uniqueId val="{00000003-A724-408B-A7D8-8F807EE733FE}"/>
              </c:ext>
            </c:extLst>
          </c:dPt>
          <c:cat>
            <c:strRef>
              <c:f>Tablas!$F$228:$F$229</c:f>
              <c:strCache>
                <c:ptCount val="2"/>
                <c:pt idx="0">
                  <c:v>Si</c:v>
                </c:pt>
                <c:pt idx="1">
                  <c:v>No</c:v>
                </c:pt>
              </c:strCache>
            </c:strRef>
          </c:cat>
          <c:val>
            <c:numRef>
              <c:f>Tablas!$G$228:$G$229</c:f>
              <c:numCache>
                <c:formatCode>General</c:formatCode>
                <c:ptCount val="2"/>
                <c:pt idx="0">
                  <c:v>1</c:v>
                </c:pt>
                <c:pt idx="1">
                  <c:v>1</c:v>
                </c:pt>
              </c:numCache>
            </c:numRef>
          </c:val>
          <c:extLst>
            <c:ext xmlns:c16="http://schemas.microsoft.com/office/drawing/2014/chart" uri="{C3380CC4-5D6E-409C-BE32-E72D297353CC}">
              <c16:uniqueId val="{00000004-A724-408B-A7D8-8F807EE733FE}"/>
            </c:ext>
          </c:extLst>
        </c:ser>
        <c:ser>
          <c:idx val="1"/>
          <c:order val="1"/>
          <c:tx>
            <c:strRef>
              <c:f>Tablas!$H$6</c:f>
              <c:strCache>
                <c:ptCount val="1"/>
                <c:pt idx="0">
                  <c:v>%</c:v>
                </c:pt>
              </c:strCache>
            </c:strRef>
          </c:tx>
          <c:spPr>
            <a:noFill/>
            <a:ln w="19050">
              <a:solidFill>
                <a:schemeClr val="lt1"/>
              </a:solidFill>
            </a:ln>
            <a:effectLst/>
          </c:spPr>
          <c:invertIfNegative val="0"/>
          <c:cat>
            <c:strRef>
              <c:f>Tablas!$F$228:$F$229</c:f>
              <c:strCache>
                <c:ptCount val="2"/>
                <c:pt idx="0">
                  <c:v>Si</c:v>
                </c:pt>
                <c:pt idx="1">
                  <c:v>No</c:v>
                </c:pt>
              </c:strCache>
            </c:strRef>
          </c:cat>
          <c:val>
            <c:numRef>
              <c:f>Tablas!$H$228:$H$229</c:f>
              <c:numCache>
                <c:formatCode>0.0%</c:formatCode>
                <c:ptCount val="2"/>
                <c:pt idx="0">
                  <c:v>0.5</c:v>
                </c:pt>
                <c:pt idx="1">
                  <c:v>0.5</c:v>
                </c:pt>
              </c:numCache>
            </c:numRef>
          </c:val>
          <c:extLst>
            <c:ext xmlns:c16="http://schemas.microsoft.com/office/drawing/2014/chart" uri="{C3380CC4-5D6E-409C-BE32-E72D297353CC}">
              <c16:uniqueId val="{00000005-A724-408B-A7D8-8F807EE733FE}"/>
            </c:ext>
          </c:extLst>
        </c:ser>
        <c:dLbls>
          <c:showLegendKey val="0"/>
          <c:showVal val="0"/>
          <c:showCatName val="0"/>
          <c:showSerName val="0"/>
          <c:showPercent val="0"/>
          <c:showBubbleSize val="0"/>
        </c:dLbls>
        <c:gapWidth val="41"/>
        <c:overlap val="100"/>
        <c:axId val="101852224"/>
        <c:axId val="101852640"/>
      </c:barChart>
      <c:valAx>
        <c:axId val="101852640"/>
        <c:scaling>
          <c:orientation val="minMax"/>
        </c:scaling>
        <c:delete val="1"/>
        <c:axPos val="b"/>
        <c:numFmt formatCode="General" sourceLinked="1"/>
        <c:majorTickMark val="out"/>
        <c:minorTickMark val="none"/>
        <c:tickLblPos val="nextTo"/>
        <c:crossAx val="101852224"/>
        <c:crosses val="autoZero"/>
        <c:crossBetween val="between"/>
      </c:valAx>
      <c:catAx>
        <c:axId val="10185222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j-lt"/>
                <a:ea typeface="+mn-ea"/>
                <a:cs typeface="+mn-cs"/>
              </a:defRPr>
            </a:pPr>
            <a:endParaRPr lang="es-CO"/>
          </a:p>
        </c:txPr>
        <c:crossAx val="101852640"/>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j-lt"/>
                <a:ea typeface="+mn-ea"/>
                <a:cs typeface="+mn-cs"/>
              </a:defRPr>
            </a:pPr>
            <a:endParaRPr lang="es-CO"/>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a:latin typeface="+mj-lt"/>
        </a:defRPr>
      </a:pPr>
      <a:endParaRPr lang="es-CO"/>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r>
              <a:rPr lang="es-CO" sz="1050" b="1"/>
              <a:t>21 ¿El asesor se mantiene en contacto visual con el cliente?</a:t>
            </a:r>
          </a:p>
        </c:rich>
      </c:tx>
      <c:layout>
        <c:manualLayout>
          <c:xMode val="edge"/>
          <c:yMode val="edge"/>
          <c:x val="0.14799618055555558"/>
          <c:y val="0"/>
        </c:manualLayout>
      </c:layout>
      <c:overlay val="0"/>
      <c:spPr>
        <a:noFill/>
        <a:ln>
          <a:noFill/>
        </a:ln>
        <a:effectLst/>
      </c:spPr>
      <c:txPr>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0.17696736111111114"/>
          <c:y val="0.19820868848703158"/>
          <c:w val="0.82303263888888889"/>
          <c:h val="0.48807225281128652"/>
        </c:manualLayout>
      </c:layout>
      <c:barChart>
        <c:barDir val="bar"/>
        <c:grouping val="stacked"/>
        <c:varyColors val="0"/>
        <c:ser>
          <c:idx val="0"/>
          <c:order val="0"/>
          <c:tx>
            <c:strRef>
              <c:f>Tablas!$G$6</c:f>
              <c:strCache>
                <c:ptCount val="1"/>
                <c:pt idx="0">
                  <c:v>Cant</c:v>
                </c:pt>
              </c:strCache>
            </c:strRef>
          </c:tx>
          <c:spPr>
            <a:gradFill flip="none" rotWithShape="1">
              <a:gsLst>
                <a:gs pos="0">
                  <a:srgbClr val="C00000">
                    <a:shade val="30000"/>
                    <a:satMod val="115000"/>
                  </a:srgbClr>
                </a:gs>
                <a:gs pos="50000">
                  <a:srgbClr val="C00000">
                    <a:shade val="67500"/>
                    <a:satMod val="115000"/>
                  </a:srgbClr>
                </a:gs>
                <a:gs pos="100000">
                  <a:srgbClr val="C00000">
                    <a:shade val="100000"/>
                    <a:satMod val="115000"/>
                  </a:srgbClr>
                </a:gs>
              </a:gsLst>
              <a:lin ang="8100000" scaled="1"/>
              <a:tileRect/>
            </a:gradFill>
            <a:ln w="19050">
              <a:solidFill>
                <a:schemeClr val="lt1"/>
              </a:solidFill>
            </a:ln>
            <a:effectLst/>
          </c:spPr>
          <c:invertIfNegative val="0"/>
          <c:dPt>
            <c:idx val="0"/>
            <c:invertIfNegative val="0"/>
            <c:bubble3D val="0"/>
            <c:spPr>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lin ang="8100000" scaled="1"/>
                <a:tileRect/>
              </a:gradFill>
              <a:ln w="19050">
                <a:solidFill>
                  <a:schemeClr val="lt1"/>
                </a:solidFill>
              </a:ln>
              <a:effectLst/>
            </c:spPr>
            <c:extLst>
              <c:ext xmlns:c16="http://schemas.microsoft.com/office/drawing/2014/chart" uri="{C3380CC4-5D6E-409C-BE32-E72D297353CC}">
                <c16:uniqueId val="{00000001-5EFE-4391-8B3E-7B8C824DE400}"/>
              </c:ext>
            </c:extLst>
          </c:dPt>
          <c:cat>
            <c:strRef>
              <c:f>Tablas!$F$243:$F$244</c:f>
              <c:strCache>
                <c:ptCount val="2"/>
                <c:pt idx="0">
                  <c:v>Si</c:v>
                </c:pt>
                <c:pt idx="1">
                  <c:v>No</c:v>
                </c:pt>
              </c:strCache>
            </c:strRef>
          </c:cat>
          <c:val>
            <c:numRef>
              <c:f>Tablas!$G$243:$G$244</c:f>
              <c:numCache>
                <c:formatCode>General</c:formatCode>
                <c:ptCount val="2"/>
                <c:pt idx="0">
                  <c:v>0</c:v>
                </c:pt>
                <c:pt idx="1">
                  <c:v>2</c:v>
                </c:pt>
              </c:numCache>
            </c:numRef>
          </c:val>
          <c:extLst>
            <c:ext xmlns:c16="http://schemas.microsoft.com/office/drawing/2014/chart" uri="{C3380CC4-5D6E-409C-BE32-E72D297353CC}">
              <c16:uniqueId val="{00000002-5EFE-4391-8B3E-7B8C824DE400}"/>
            </c:ext>
          </c:extLst>
        </c:ser>
        <c:ser>
          <c:idx val="1"/>
          <c:order val="1"/>
          <c:tx>
            <c:strRef>
              <c:f>Tablas!$H$6</c:f>
              <c:strCache>
                <c:ptCount val="1"/>
                <c:pt idx="0">
                  <c:v>%</c:v>
                </c:pt>
              </c:strCache>
            </c:strRef>
          </c:tx>
          <c:spPr>
            <a:noFill/>
            <a:ln w="19050">
              <a:solidFill>
                <a:schemeClr val="lt1"/>
              </a:solidFill>
            </a:ln>
            <a:effectLst/>
          </c:spPr>
          <c:invertIfNegative val="0"/>
          <c:cat>
            <c:strRef>
              <c:f>Tablas!$F$243:$F$244</c:f>
              <c:strCache>
                <c:ptCount val="2"/>
                <c:pt idx="0">
                  <c:v>Si</c:v>
                </c:pt>
                <c:pt idx="1">
                  <c:v>No</c:v>
                </c:pt>
              </c:strCache>
            </c:strRef>
          </c:cat>
          <c:val>
            <c:numRef>
              <c:f>Tablas!$H$243:$H$244</c:f>
              <c:numCache>
                <c:formatCode>0.0%</c:formatCode>
                <c:ptCount val="2"/>
                <c:pt idx="0">
                  <c:v>0</c:v>
                </c:pt>
                <c:pt idx="1">
                  <c:v>1</c:v>
                </c:pt>
              </c:numCache>
            </c:numRef>
          </c:val>
          <c:extLst>
            <c:ext xmlns:c16="http://schemas.microsoft.com/office/drawing/2014/chart" uri="{C3380CC4-5D6E-409C-BE32-E72D297353CC}">
              <c16:uniqueId val="{00000003-5EFE-4391-8B3E-7B8C824DE400}"/>
            </c:ext>
          </c:extLst>
        </c:ser>
        <c:dLbls>
          <c:showLegendKey val="0"/>
          <c:showVal val="0"/>
          <c:showCatName val="0"/>
          <c:showSerName val="0"/>
          <c:showPercent val="0"/>
          <c:showBubbleSize val="0"/>
        </c:dLbls>
        <c:gapWidth val="41"/>
        <c:overlap val="100"/>
        <c:axId val="101852224"/>
        <c:axId val="101852640"/>
      </c:barChart>
      <c:valAx>
        <c:axId val="101852640"/>
        <c:scaling>
          <c:orientation val="minMax"/>
        </c:scaling>
        <c:delete val="1"/>
        <c:axPos val="b"/>
        <c:numFmt formatCode="General" sourceLinked="1"/>
        <c:majorTickMark val="out"/>
        <c:minorTickMark val="none"/>
        <c:tickLblPos val="nextTo"/>
        <c:crossAx val="101852224"/>
        <c:crosses val="autoZero"/>
        <c:crossBetween val="between"/>
      </c:valAx>
      <c:catAx>
        <c:axId val="10185222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j-lt"/>
                <a:ea typeface="+mn-ea"/>
                <a:cs typeface="+mn-cs"/>
              </a:defRPr>
            </a:pPr>
            <a:endParaRPr lang="es-CO"/>
          </a:p>
        </c:txPr>
        <c:crossAx val="101852640"/>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j-lt"/>
                <a:ea typeface="+mn-ea"/>
                <a:cs typeface="+mn-cs"/>
              </a:defRPr>
            </a:pPr>
            <a:endParaRPr lang="es-CO"/>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a:latin typeface="+mj-lt"/>
        </a:defRPr>
      </a:pPr>
      <a:endParaRPr lang="es-CO"/>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r>
              <a:rPr lang="es-CO" sz="1050" b="1"/>
              <a:t>22 ¿Se mostró una actitud positiva y resolutiva durante la atención?</a:t>
            </a:r>
          </a:p>
        </c:rich>
      </c:tx>
      <c:layout>
        <c:manualLayout>
          <c:xMode val="edge"/>
          <c:yMode val="edge"/>
          <c:x val="0.14799618055555558"/>
          <c:y val="0"/>
        </c:manualLayout>
      </c:layout>
      <c:overlay val="0"/>
      <c:spPr>
        <a:noFill/>
        <a:ln>
          <a:noFill/>
        </a:ln>
        <a:effectLst/>
      </c:spPr>
      <c:txPr>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0.17696736111111114"/>
          <c:y val="0.19820868848703158"/>
          <c:w val="0.82303263888888889"/>
          <c:h val="0.48807225281128652"/>
        </c:manualLayout>
      </c:layout>
      <c:barChart>
        <c:barDir val="bar"/>
        <c:grouping val="stacked"/>
        <c:varyColors val="0"/>
        <c:ser>
          <c:idx val="0"/>
          <c:order val="0"/>
          <c:tx>
            <c:strRef>
              <c:f>Tablas!$G$6</c:f>
              <c:strCache>
                <c:ptCount val="1"/>
                <c:pt idx="0">
                  <c:v>Cant</c:v>
                </c:pt>
              </c:strCache>
            </c:strRef>
          </c:tx>
          <c:spPr>
            <a:gradFill flip="none" rotWithShape="1">
              <a:gsLst>
                <a:gs pos="0">
                  <a:srgbClr val="C00000">
                    <a:shade val="30000"/>
                    <a:satMod val="115000"/>
                  </a:srgbClr>
                </a:gs>
                <a:gs pos="50000">
                  <a:srgbClr val="C00000">
                    <a:shade val="67500"/>
                    <a:satMod val="115000"/>
                  </a:srgbClr>
                </a:gs>
                <a:gs pos="100000">
                  <a:srgbClr val="C00000">
                    <a:shade val="100000"/>
                    <a:satMod val="115000"/>
                  </a:srgbClr>
                </a:gs>
              </a:gsLst>
              <a:lin ang="8100000" scaled="1"/>
              <a:tileRect/>
            </a:gradFill>
            <a:ln w="19050">
              <a:solidFill>
                <a:schemeClr val="lt1"/>
              </a:solidFill>
            </a:ln>
            <a:effectLst/>
          </c:spPr>
          <c:invertIfNegative val="0"/>
          <c:dPt>
            <c:idx val="0"/>
            <c:invertIfNegative val="0"/>
            <c:bubble3D val="0"/>
            <c:spPr>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lin ang="8100000" scaled="1"/>
                <a:tileRect/>
              </a:gradFill>
              <a:ln w="19050">
                <a:solidFill>
                  <a:schemeClr val="lt1"/>
                </a:solidFill>
              </a:ln>
              <a:effectLst/>
            </c:spPr>
            <c:extLst>
              <c:ext xmlns:c16="http://schemas.microsoft.com/office/drawing/2014/chart" uri="{C3380CC4-5D6E-409C-BE32-E72D297353CC}">
                <c16:uniqueId val="{00000001-D046-46FF-AA5A-4BB0BA15007C}"/>
              </c:ext>
            </c:extLst>
          </c:dPt>
          <c:cat>
            <c:strRef>
              <c:f>Tablas!$F$251:$F$252</c:f>
              <c:strCache>
                <c:ptCount val="2"/>
                <c:pt idx="0">
                  <c:v>Si </c:v>
                </c:pt>
                <c:pt idx="1">
                  <c:v>No</c:v>
                </c:pt>
              </c:strCache>
            </c:strRef>
          </c:cat>
          <c:val>
            <c:numRef>
              <c:f>Tablas!$G$251:$G$252</c:f>
              <c:numCache>
                <c:formatCode>General</c:formatCode>
                <c:ptCount val="2"/>
                <c:pt idx="0">
                  <c:v>0</c:v>
                </c:pt>
                <c:pt idx="1">
                  <c:v>2</c:v>
                </c:pt>
              </c:numCache>
            </c:numRef>
          </c:val>
          <c:extLst>
            <c:ext xmlns:c16="http://schemas.microsoft.com/office/drawing/2014/chart" uri="{C3380CC4-5D6E-409C-BE32-E72D297353CC}">
              <c16:uniqueId val="{00000002-D046-46FF-AA5A-4BB0BA15007C}"/>
            </c:ext>
          </c:extLst>
        </c:ser>
        <c:ser>
          <c:idx val="1"/>
          <c:order val="1"/>
          <c:tx>
            <c:strRef>
              <c:f>Tablas!$H$6</c:f>
              <c:strCache>
                <c:ptCount val="1"/>
                <c:pt idx="0">
                  <c:v>%</c:v>
                </c:pt>
              </c:strCache>
            </c:strRef>
          </c:tx>
          <c:spPr>
            <a:noFill/>
            <a:ln w="19050">
              <a:solidFill>
                <a:schemeClr val="lt1"/>
              </a:solidFill>
            </a:ln>
            <a:effectLst/>
          </c:spPr>
          <c:invertIfNegative val="0"/>
          <c:cat>
            <c:strRef>
              <c:f>Tablas!$F$251:$F$252</c:f>
              <c:strCache>
                <c:ptCount val="2"/>
                <c:pt idx="0">
                  <c:v>Si </c:v>
                </c:pt>
                <c:pt idx="1">
                  <c:v>No</c:v>
                </c:pt>
              </c:strCache>
            </c:strRef>
          </c:cat>
          <c:val>
            <c:numRef>
              <c:f>Tablas!$H$251:$H$252</c:f>
              <c:numCache>
                <c:formatCode>0.0%</c:formatCode>
                <c:ptCount val="2"/>
                <c:pt idx="0">
                  <c:v>0</c:v>
                </c:pt>
                <c:pt idx="1">
                  <c:v>1</c:v>
                </c:pt>
              </c:numCache>
            </c:numRef>
          </c:val>
          <c:extLst>
            <c:ext xmlns:c16="http://schemas.microsoft.com/office/drawing/2014/chart" uri="{C3380CC4-5D6E-409C-BE32-E72D297353CC}">
              <c16:uniqueId val="{00000003-D046-46FF-AA5A-4BB0BA15007C}"/>
            </c:ext>
          </c:extLst>
        </c:ser>
        <c:dLbls>
          <c:showLegendKey val="0"/>
          <c:showVal val="0"/>
          <c:showCatName val="0"/>
          <c:showSerName val="0"/>
          <c:showPercent val="0"/>
          <c:showBubbleSize val="0"/>
        </c:dLbls>
        <c:gapWidth val="41"/>
        <c:overlap val="100"/>
        <c:axId val="101852224"/>
        <c:axId val="101852640"/>
      </c:barChart>
      <c:valAx>
        <c:axId val="101852640"/>
        <c:scaling>
          <c:orientation val="minMax"/>
        </c:scaling>
        <c:delete val="1"/>
        <c:axPos val="b"/>
        <c:numFmt formatCode="General" sourceLinked="1"/>
        <c:majorTickMark val="out"/>
        <c:minorTickMark val="none"/>
        <c:tickLblPos val="nextTo"/>
        <c:crossAx val="101852224"/>
        <c:crosses val="autoZero"/>
        <c:crossBetween val="between"/>
      </c:valAx>
      <c:catAx>
        <c:axId val="10185222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j-lt"/>
                <a:ea typeface="+mn-ea"/>
                <a:cs typeface="+mn-cs"/>
              </a:defRPr>
            </a:pPr>
            <a:endParaRPr lang="es-CO"/>
          </a:p>
        </c:txPr>
        <c:crossAx val="101852640"/>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j-lt"/>
                <a:ea typeface="+mn-ea"/>
                <a:cs typeface="+mn-cs"/>
              </a:defRPr>
            </a:pPr>
            <a:endParaRPr lang="es-CO"/>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a:latin typeface="+mj-lt"/>
        </a:defRPr>
      </a:pPr>
      <a:endParaRPr lang="es-CO"/>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r>
              <a:rPr lang="es-CO" sz="1050" b="1"/>
              <a:t>23 ¿Se ofreció alguna bebida al cliente durante la atención?</a:t>
            </a:r>
          </a:p>
        </c:rich>
      </c:tx>
      <c:layout>
        <c:manualLayout>
          <c:xMode val="edge"/>
          <c:yMode val="edge"/>
          <c:x val="0.14799618055555558"/>
          <c:y val="0"/>
        </c:manualLayout>
      </c:layout>
      <c:overlay val="0"/>
      <c:spPr>
        <a:noFill/>
        <a:ln>
          <a:noFill/>
        </a:ln>
        <a:effectLst/>
      </c:spPr>
      <c:txPr>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0.17696736111111114"/>
          <c:y val="0.19820868848703158"/>
          <c:w val="0.82303263888888889"/>
          <c:h val="0.48807225281128652"/>
        </c:manualLayout>
      </c:layout>
      <c:barChart>
        <c:barDir val="bar"/>
        <c:grouping val="stacked"/>
        <c:varyColors val="0"/>
        <c:ser>
          <c:idx val="0"/>
          <c:order val="0"/>
          <c:tx>
            <c:strRef>
              <c:f>Tablas!$G$6</c:f>
              <c:strCache>
                <c:ptCount val="1"/>
                <c:pt idx="0">
                  <c:v>Cant</c:v>
                </c:pt>
              </c:strCache>
            </c:strRef>
          </c:tx>
          <c:spPr>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lin ang="8100000" scaled="1"/>
              <a:tileRect/>
            </a:gradFill>
            <a:ln w="19050">
              <a:solidFill>
                <a:schemeClr val="lt1"/>
              </a:solidFill>
            </a:ln>
            <a:effectLst/>
          </c:spPr>
          <c:invertIfNegative val="0"/>
          <c:dPt>
            <c:idx val="1"/>
            <c:invertIfNegative val="0"/>
            <c:bubble3D val="0"/>
            <c:spPr>
              <a:gradFill flip="none" rotWithShape="1">
                <a:gsLst>
                  <a:gs pos="0">
                    <a:srgbClr val="C00000">
                      <a:shade val="30000"/>
                      <a:satMod val="115000"/>
                    </a:srgbClr>
                  </a:gs>
                  <a:gs pos="50000">
                    <a:srgbClr val="C00000">
                      <a:shade val="67500"/>
                      <a:satMod val="115000"/>
                    </a:srgbClr>
                  </a:gs>
                  <a:gs pos="100000">
                    <a:srgbClr val="C00000">
                      <a:shade val="100000"/>
                      <a:satMod val="115000"/>
                    </a:srgbClr>
                  </a:gs>
                </a:gsLst>
                <a:lin ang="8100000" scaled="1"/>
                <a:tileRect/>
              </a:gradFill>
              <a:ln w="19050">
                <a:solidFill>
                  <a:schemeClr val="lt1"/>
                </a:solidFill>
              </a:ln>
              <a:effectLst/>
            </c:spPr>
            <c:extLst>
              <c:ext xmlns:c16="http://schemas.microsoft.com/office/drawing/2014/chart" uri="{C3380CC4-5D6E-409C-BE32-E72D297353CC}">
                <c16:uniqueId val="{00000001-0635-44E2-8DD6-38E18FF78D39}"/>
              </c:ext>
            </c:extLst>
          </c:dPt>
          <c:cat>
            <c:strRef>
              <c:f>Tablas!$F$257:$F$258</c:f>
              <c:strCache>
                <c:ptCount val="2"/>
                <c:pt idx="0">
                  <c:v>Si</c:v>
                </c:pt>
                <c:pt idx="1">
                  <c:v>No</c:v>
                </c:pt>
              </c:strCache>
            </c:strRef>
          </c:cat>
          <c:val>
            <c:numRef>
              <c:f>Tablas!$G$257:$G$258</c:f>
              <c:numCache>
                <c:formatCode>General</c:formatCode>
                <c:ptCount val="2"/>
                <c:pt idx="0">
                  <c:v>2</c:v>
                </c:pt>
                <c:pt idx="1">
                  <c:v>0</c:v>
                </c:pt>
              </c:numCache>
            </c:numRef>
          </c:val>
          <c:extLst>
            <c:ext xmlns:c16="http://schemas.microsoft.com/office/drawing/2014/chart" uri="{C3380CC4-5D6E-409C-BE32-E72D297353CC}">
              <c16:uniqueId val="{00000002-0635-44E2-8DD6-38E18FF78D39}"/>
            </c:ext>
          </c:extLst>
        </c:ser>
        <c:ser>
          <c:idx val="1"/>
          <c:order val="1"/>
          <c:tx>
            <c:strRef>
              <c:f>Tablas!$H$6</c:f>
              <c:strCache>
                <c:ptCount val="1"/>
                <c:pt idx="0">
                  <c:v>%</c:v>
                </c:pt>
              </c:strCache>
            </c:strRef>
          </c:tx>
          <c:spPr>
            <a:noFill/>
            <a:ln w="19050">
              <a:solidFill>
                <a:schemeClr val="lt1"/>
              </a:solidFill>
            </a:ln>
            <a:effectLst/>
          </c:spPr>
          <c:invertIfNegative val="0"/>
          <c:cat>
            <c:strRef>
              <c:f>Tablas!$F$257:$F$258</c:f>
              <c:strCache>
                <c:ptCount val="2"/>
                <c:pt idx="0">
                  <c:v>Si</c:v>
                </c:pt>
                <c:pt idx="1">
                  <c:v>No</c:v>
                </c:pt>
              </c:strCache>
            </c:strRef>
          </c:cat>
          <c:val>
            <c:numRef>
              <c:f>Tablas!$H$257:$H$258</c:f>
              <c:numCache>
                <c:formatCode>0.0%</c:formatCode>
                <c:ptCount val="2"/>
                <c:pt idx="0">
                  <c:v>1</c:v>
                </c:pt>
                <c:pt idx="1">
                  <c:v>0</c:v>
                </c:pt>
              </c:numCache>
            </c:numRef>
          </c:val>
          <c:extLst>
            <c:ext xmlns:c16="http://schemas.microsoft.com/office/drawing/2014/chart" uri="{C3380CC4-5D6E-409C-BE32-E72D297353CC}">
              <c16:uniqueId val="{00000003-0635-44E2-8DD6-38E18FF78D39}"/>
            </c:ext>
          </c:extLst>
        </c:ser>
        <c:dLbls>
          <c:showLegendKey val="0"/>
          <c:showVal val="0"/>
          <c:showCatName val="0"/>
          <c:showSerName val="0"/>
          <c:showPercent val="0"/>
          <c:showBubbleSize val="0"/>
        </c:dLbls>
        <c:gapWidth val="41"/>
        <c:overlap val="100"/>
        <c:axId val="101852224"/>
        <c:axId val="101852640"/>
      </c:barChart>
      <c:valAx>
        <c:axId val="101852640"/>
        <c:scaling>
          <c:orientation val="minMax"/>
        </c:scaling>
        <c:delete val="1"/>
        <c:axPos val="b"/>
        <c:numFmt formatCode="General" sourceLinked="1"/>
        <c:majorTickMark val="out"/>
        <c:minorTickMark val="none"/>
        <c:tickLblPos val="nextTo"/>
        <c:crossAx val="101852224"/>
        <c:crosses val="autoZero"/>
        <c:crossBetween val="between"/>
      </c:valAx>
      <c:catAx>
        <c:axId val="10185222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j-lt"/>
                <a:ea typeface="+mn-ea"/>
                <a:cs typeface="+mn-cs"/>
              </a:defRPr>
            </a:pPr>
            <a:endParaRPr lang="es-CO"/>
          </a:p>
        </c:txPr>
        <c:crossAx val="101852640"/>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j-lt"/>
                <a:ea typeface="+mn-ea"/>
                <a:cs typeface="+mn-cs"/>
              </a:defRPr>
            </a:pPr>
            <a:endParaRPr lang="es-CO"/>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a:latin typeface="+mj-lt"/>
        </a:defRPr>
      </a:pPr>
      <a:endParaRPr lang="es-CO"/>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r>
              <a:rPr lang="es-CO" sz="1050" b="1"/>
              <a:t>24¿Recibió un contacto de seguimiento?</a:t>
            </a:r>
          </a:p>
        </c:rich>
      </c:tx>
      <c:layout>
        <c:manualLayout>
          <c:xMode val="edge"/>
          <c:yMode val="edge"/>
          <c:x val="0.13917673611111112"/>
          <c:y val="4.4181443098128027E-2"/>
        </c:manualLayout>
      </c:layout>
      <c:overlay val="0"/>
      <c:spPr>
        <a:noFill/>
        <a:ln>
          <a:noFill/>
        </a:ln>
        <a:effectLst/>
      </c:spPr>
      <c:txPr>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0.17696736111111114"/>
          <c:y val="0.19820868848703158"/>
          <c:w val="0.82303263888888889"/>
          <c:h val="0.48807225281128652"/>
        </c:manualLayout>
      </c:layout>
      <c:barChart>
        <c:barDir val="bar"/>
        <c:grouping val="stacked"/>
        <c:varyColors val="0"/>
        <c:ser>
          <c:idx val="0"/>
          <c:order val="0"/>
          <c:tx>
            <c:strRef>
              <c:f>Tablas!$G$6</c:f>
              <c:strCache>
                <c:ptCount val="1"/>
                <c:pt idx="0">
                  <c:v>Cant</c:v>
                </c:pt>
              </c:strCache>
            </c:strRef>
          </c:tx>
          <c:spPr>
            <a:gradFill flip="none" rotWithShape="1">
              <a:gsLst>
                <a:gs pos="0">
                  <a:srgbClr val="C00000">
                    <a:shade val="30000"/>
                    <a:satMod val="115000"/>
                  </a:srgbClr>
                </a:gs>
                <a:gs pos="50000">
                  <a:srgbClr val="C00000">
                    <a:shade val="67500"/>
                    <a:satMod val="115000"/>
                  </a:srgbClr>
                </a:gs>
                <a:gs pos="100000">
                  <a:srgbClr val="C00000">
                    <a:shade val="100000"/>
                    <a:satMod val="115000"/>
                  </a:srgbClr>
                </a:gs>
              </a:gsLst>
              <a:lin ang="8100000" scaled="1"/>
              <a:tileRect/>
            </a:gradFill>
            <a:ln w="19050">
              <a:solidFill>
                <a:schemeClr val="lt1"/>
              </a:solidFill>
            </a:ln>
            <a:effectLst/>
          </c:spPr>
          <c:invertIfNegative val="0"/>
          <c:dPt>
            <c:idx val="0"/>
            <c:invertIfNegative val="0"/>
            <c:bubble3D val="0"/>
            <c:spPr>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lin ang="8100000" scaled="1"/>
                <a:tileRect/>
              </a:gradFill>
              <a:ln w="19050">
                <a:solidFill>
                  <a:schemeClr val="lt1"/>
                </a:solidFill>
              </a:ln>
              <a:effectLst/>
            </c:spPr>
            <c:extLst>
              <c:ext xmlns:c16="http://schemas.microsoft.com/office/drawing/2014/chart" uri="{C3380CC4-5D6E-409C-BE32-E72D297353CC}">
                <c16:uniqueId val="{00000001-DD8D-41DD-980B-5B9055D2DF90}"/>
              </c:ext>
            </c:extLst>
          </c:dPt>
          <c:cat>
            <c:strRef>
              <c:f>Tablas!$F$264:$F$265</c:f>
              <c:strCache>
                <c:ptCount val="2"/>
                <c:pt idx="0">
                  <c:v>Si</c:v>
                </c:pt>
                <c:pt idx="1">
                  <c:v>No</c:v>
                </c:pt>
              </c:strCache>
            </c:strRef>
          </c:cat>
          <c:val>
            <c:numRef>
              <c:f>Tablas!$G$264:$G$265</c:f>
              <c:numCache>
                <c:formatCode>General</c:formatCode>
                <c:ptCount val="2"/>
                <c:pt idx="0">
                  <c:v>1</c:v>
                </c:pt>
                <c:pt idx="1">
                  <c:v>1</c:v>
                </c:pt>
              </c:numCache>
            </c:numRef>
          </c:val>
          <c:extLst>
            <c:ext xmlns:c16="http://schemas.microsoft.com/office/drawing/2014/chart" uri="{C3380CC4-5D6E-409C-BE32-E72D297353CC}">
              <c16:uniqueId val="{00000002-DD8D-41DD-980B-5B9055D2DF90}"/>
            </c:ext>
          </c:extLst>
        </c:ser>
        <c:ser>
          <c:idx val="1"/>
          <c:order val="1"/>
          <c:tx>
            <c:strRef>
              <c:f>Tablas!$H$6</c:f>
              <c:strCache>
                <c:ptCount val="1"/>
                <c:pt idx="0">
                  <c:v>%</c:v>
                </c:pt>
              </c:strCache>
            </c:strRef>
          </c:tx>
          <c:spPr>
            <a:noFill/>
            <a:ln w="19050">
              <a:solidFill>
                <a:schemeClr val="lt1"/>
              </a:solidFill>
            </a:ln>
            <a:effectLst/>
          </c:spPr>
          <c:invertIfNegative val="0"/>
          <c:cat>
            <c:strRef>
              <c:f>Tablas!$F$264:$F$265</c:f>
              <c:strCache>
                <c:ptCount val="2"/>
                <c:pt idx="0">
                  <c:v>Si</c:v>
                </c:pt>
                <c:pt idx="1">
                  <c:v>No</c:v>
                </c:pt>
              </c:strCache>
            </c:strRef>
          </c:cat>
          <c:val>
            <c:numRef>
              <c:f>Tablas!$H$264:$H$265</c:f>
              <c:numCache>
                <c:formatCode>0.0%</c:formatCode>
                <c:ptCount val="2"/>
                <c:pt idx="0">
                  <c:v>0.5</c:v>
                </c:pt>
                <c:pt idx="1">
                  <c:v>0.5</c:v>
                </c:pt>
              </c:numCache>
            </c:numRef>
          </c:val>
          <c:extLst>
            <c:ext xmlns:c16="http://schemas.microsoft.com/office/drawing/2014/chart" uri="{C3380CC4-5D6E-409C-BE32-E72D297353CC}">
              <c16:uniqueId val="{00000003-DD8D-41DD-980B-5B9055D2DF90}"/>
            </c:ext>
          </c:extLst>
        </c:ser>
        <c:dLbls>
          <c:showLegendKey val="0"/>
          <c:showVal val="0"/>
          <c:showCatName val="0"/>
          <c:showSerName val="0"/>
          <c:showPercent val="0"/>
          <c:showBubbleSize val="0"/>
        </c:dLbls>
        <c:gapWidth val="41"/>
        <c:overlap val="100"/>
        <c:axId val="101852224"/>
        <c:axId val="101852640"/>
      </c:barChart>
      <c:valAx>
        <c:axId val="101852640"/>
        <c:scaling>
          <c:orientation val="minMax"/>
        </c:scaling>
        <c:delete val="1"/>
        <c:axPos val="b"/>
        <c:numFmt formatCode="General" sourceLinked="1"/>
        <c:majorTickMark val="out"/>
        <c:minorTickMark val="none"/>
        <c:tickLblPos val="nextTo"/>
        <c:crossAx val="101852224"/>
        <c:crosses val="autoZero"/>
        <c:crossBetween val="between"/>
      </c:valAx>
      <c:catAx>
        <c:axId val="10185222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j-lt"/>
                <a:ea typeface="+mn-ea"/>
                <a:cs typeface="+mn-cs"/>
              </a:defRPr>
            </a:pPr>
            <a:endParaRPr lang="es-CO"/>
          </a:p>
        </c:txPr>
        <c:crossAx val="101852640"/>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j-lt"/>
                <a:ea typeface="+mn-ea"/>
                <a:cs typeface="+mn-cs"/>
              </a:defRPr>
            </a:pPr>
            <a:endParaRPr lang="es-CO"/>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a:latin typeface="+mj-lt"/>
        </a:defRPr>
      </a:pPr>
      <a:endParaRPr lang="es-CO"/>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8"/>
    </mc:Choice>
    <mc:Fallback>
      <c:style val="8"/>
    </mc:Fallback>
  </mc:AlternateContent>
  <c:chart>
    <c:autoTitleDeleted val="1"/>
    <c:plotArea>
      <c:layout>
        <c:manualLayout>
          <c:layoutTarget val="inner"/>
          <c:xMode val="edge"/>
          <c:yMode val="edge"/>
          <c:x val="0.4957947398838552"/>
          <c:y val="5.1061124951979391E-2"/>
          <c:w val="0.48006253525922354"/>
          <c:h val="0.8795108930366764"/>
        </c:manualLayout>
      </c:layout>
      <c:barChart>
        <c:barDir val="bar"/>
        <c:grouping val="stacked"/>
        <c:varyColors val="0"/>
        <c:ser>
          <c:idx val="0"/>
          <c:order val="0"/>
          <c:tx>
            <c:strRef>
              <c:f>Tablas!$B$111</c:f>
              <c:strCache>
                <c:ptCount val="1"/>
                <c:pt idx="0">
                  <c:v>Cant </c:v>
                </c:pt>
              </c:strCache>
            </c:strRef>
          </c:tx>
          <c:spPr>
            <a:solidFill>
              <a:srgbClr val="2B8B4B"/>
            </a:solidFill>
            <a:ln>
              <a:noFill/>
            </a:ln>
            <a:effectLst/>
          </c:spPr>
          <c:invertIfNegative val="0"/>
          <c:dPt>
            <c:idx val="0"/>
            <c:invertIfNegative val="0"/>
            <c:bubble3D val="0"/>
            <c:spPr>
              <a:solidFill>
                <a:srgbClr val="2B8B4B"/>
              </a:solidFill>
              <a:ln>
                <a:noFill/>
              </a:ln>
              <a:effectLst/>
            </c:spPr>
            <c:extLst>
              <c:ext xmlns:c16="http://schemas.microsoft.com/office/drawing/2014/chart" uri="{C3380CC4-5D6E-409C-BE32-E72D297353CC}">
                <c16:uniqueId val="{00000001-3B7A-45AC-8858-0392A886E616}"/>
              </c:ext>
            </c:extLst>
          </c:dPt>
          <c:dPt>
            <c:idx val="1"/>
            <c:invertIfNegative val="0"/>
            <c:bubble3D val="0"/>
            <c:spPr>
              <a:solidFill>
                <a:srgbClr val="FFC000"/>
              </a:solidFill>
              <a:ln>
                <a:noFill/>
              </a:ln>
              <a:effectLst/>
            </c:spPr>
            <c:extLst>
              <c:ext xmlns:c16="http://schemas.microsoft.com/office/drawing/2014/chart" uri="{C3380CC4-5D6E-409C-BE32-E72D297353CC}">
                <c16:uniqueId val="{00000012-3B7A-45AC-8858-0392A886E616}"/>
              </c:ext>
            </c:extLst>
          </c:dPt>
          <c:dPt>
            <c:idx val="3"/>
            <c:invertIfNegative val="0"/>
            <c:bubble3D val="0"/>
            <c:spPr>
              <a:solidFill>
                <a:srgbClr val="FFC000"/>
              </a:solidFill>
              <a:ln>
                <a:noFill/>
              </a:ln>
              <a:effectLst/>
            </c:spPr>
            <c:extLst>
              <c:ext xmlns:c16="http://schemas.microsoft.com/office/drawing/2014/chart" uri="{C3380CC4-5D6E-409C-BE32-E72D297353CC}">
                <c16:uniqueId val="{00000003-3B7A-45AC-8858-0392A886E616}"/>
              </c:ext>
            </c:extLst>
          </c:dPt>
          <c:dPt>
            <c:idx val="4"/>
            <c:invertIfNegative val="0"/>
            <c:bubble3D val="0"/>
            <c:spPr>
              <a:solidFill>
                <a:srgbClr val="2B8B4B"/>
              </a:solidFill>
              <a:ln>
                <a:noFill/>
              </a:ln>
              <a:effectLst/>
            </c:spPr>
            <c:extLst>
              <c:ext xmlns:c16="http://schemas.microsoft.com/office/drawing/2014/chart" uri="{C3380CC4-5D6E-409C-BE32-E72D297353CC}">
                <c16:uniqueId val="{00000005-3B7A-45AC-8858-0392A886E616}"/>
              </c:ext>
            </c:extLst>
          </c:dPt>
          <c:dPt>
            <c:idx val="5"/>
            <c:invertIfNegative val="0"/>
            <c:bubble3D val="0"/>
            <c:spPr>
              <a:solidFill>
                <a:srgbClr val="FFC000"/>
              </a:solidFill>
              <a:ln>
                <a:noFill/>
              </a:ln>
              <a:effectLst/>
            </c:spPr>
            <c:extLst>
              <c:ext xmlns:c16="http://schemas.microsoft.com/office/drawing/2014/chart" uri="{C3380CC4-5D6E-409C-BE32-E72D297353CC}">
                <c16:uniqueId val="{00000014-3B7A-45AC-8858-0392A886E616}"/>
              </c:ext>
            </c:extLst>
          </c:dPt>
          <c:dPt>
            <c:idx val="6"/>
            <c:invertIfNegative val="0"/>
            <c:bubble3D val="0"/>
            <c:spPr>
              <a:solidFill>
                <a:srgbClr val="2B8B4B"/>
              </a:solidFill>
              <a:ln>
                <a:noFill/>
              </a:ln>
              <a:effectLst/>
            </c:spPr>
            <c:extLst>
              <c:ext xmlns:c16="http://schemas.microsoft.com/office/drawing/2014/chart" uri="{C3380CC4-5D6E-409C-BE32-E72D297353CC}">
                <c16:uniqueId val="{00000007-3B7A-45AC-8858-0392A886E616}"/>
              </c:ext>
            </c:extLst>
          </c:dPt>
          <c:dPt>
            <c:idx val="7"/>
            <c:invertIfNegative val="0"/>
            <c:bubble3D val="0"/>
            <c:spPr>
              <a:solidFill>
                <a:srgbClr val="FFC000"/>
              </a:solidFill>
              <a:ln>
                <a:noFill/>
              </a:ln>
              <a:effectLst/>
            </c:spPr>
            <c:extLst>
              <c:ext xmlns:c16="http://schemas.microsoft.com/office/drawing/2014/chart" uri="{C3380CC4-5D6E-409C-BE32-E72D297353CC}">
                <c16:uniqueId val="{00000015-3B7A-45AC-8858-0392A886E616}"/>
              </c:ext>
            </c:extLst>
          </c:dPt>
          <c:dPt>
            <c:idx val="9"/>
            <c:invertIfNegative val="0"/>
            <c:bubble3D val="0"/>
            <c:spPr>
              <a:solidFill>
                <a:srgbClr val="FFC000"/>
              </a:solidFill>
              <a:ln>
                <a:noFill/>
              </a:ln>
              <a:effectLst/>
            </c:spPr>
            <c:extLst>
              <c:ext xmlns:c16="http://schemas.microsoft.com/office/drawing/2014/chart" uri="{C3380CC4-5D6E-409C-BE32-E72D297353CC}">
                <c16:uniqueId val="{00000009-3B7A-45AC-8858-0392A886E616}"/>
              </c:ext>
            </c:extLst>
          </c:dPt>
          <c:dPt>
            <c:idx val="11"/>
            <c:invertIfNegative val="0"/>
            <c:bubble3D val="0"/>
            <c:spPr>
              <a:solidFill>
                <a:srgbClr val="FFC000"/>
              </a:solidFill>
              <a:ln>
                <a:noFill/>
              </a:ln>
              <a:effectLst/>
            </c:spPr>
            <c:extLst>
              <c:ext xmlns:c16="http://schemas.microsoft.com/office/drawing/2014/chart" uri="{C3380CC4-5D6E-409C-BE32-E72D297353CC}">
                <c16:uniqueId val="{0000000B-3B7A-45AC-8858-0392A886E616}"/>
              </c:ext>
            </c:extLst>
          </c:dPt>
          <c:dPt>
            <c:idx val="12"/>
            <c:invertIfNegative val="0"/>
            <c:bubble3D val="0"/>
            <c:spPr>
              <a:solidFill>
                <a:srgbClr val="2B8B4B"/>
              </a:solidFill>
              <a:ln>
                <a:noFill/>
              </a:ln>
              <a:effectLst/>
            </c:spPr>
            <c:extLst>
              <c:ext xmlns:c16="http://schemas.microsoft.com/office/drawing/2014/chart" uri="{C3380CC4-5D6E-409C-BE32-E72D297353CC}">
                <c16:uniqueId val="{0000000D-3B7A-45AC-8858-0392A886E616}"/>
              </c:ext>
            </c:extLst>
          </c:dPt>
          <c:dPt>
            <c:idx val="13"/>
            <c:invertIfNegative val="0"/>
            <c:bubble3D val="0"/>
            <c:spPr>
              <a:solidFill>
                <a:srgbClr val="FFC000"/>
              </a:solidFill>
              <a:ln>
                <a:noFill/>
              </a:ln>
              <a:effectLst/>
            </c:spPr>
            <c:extLst>
              <c:ext xmlns:c16="http://schemas.microsoft.com/office/drawing/2014/chart" uri="{C3380CC4-5D6E-409C-BE32-E72D297353CC}">
                <c16:uniqueId val="{00000016-3B7A-45AC-8858-0392A886E616}"/>
              </c:ext>
            </c:extLst>
          </c:dPt>
          <c:dPt>
            <c:idx val="15"/>
            <c:invertIfNegative val="0"/>
            <c:bubble3D val="0"/>
            <c:spPr>
              <a:solidFill>
                <a:srgbClr val="FFC000"/>
              </a:solidFill>
              <a:ln>
                <a:noFill/>
              </a:ln>
              <a:effectLst/>
            </c:spPr>
            <c:extLst>
              <c:ext xmlns:c16="http://schemas.microsoft.com/office/drawing/2014/chart" uri="{C3380CC4-5D6E-409C-BE32-E72D297353CC}">
                <c16:uniqueId val="{0000000F-3B7A-45AC-8858-0392A886E616}"/>
              </c:ext>
            </c:extLst>
          </c:dPt>
          <c:dLbls>
            <c:dLbl>
              <c:idx val="0"/>
              <c:layout>
                <c:manualLayout>
                  <c:x val="5.9654212342107331E-4"/>
                  <c:y val="4.3436103610496263E-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B7A-45AC-8858-0392A886E616}"/>
                </c:ext>
              </c:extLst>
            </c:dLbl>
            <c:dLbl>
              <c:idx val="1"/>
              <c:layout>
                <c:manualLayout>
                  <c:x val="2.7848971111301001E-3"/>
                  <c:y val="4.3436103610496263E-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12-3B7A-45AC-8858-0392A886E616}"/>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mn-lt"/>
                    <a:ea typeface="+mn-ea"/>
                    <a:cs typeface="+mn-cs"/>
                  </a:defRPr>
                </a:pPr>
                <a:endParaRPr lang="es-CO"/>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Tablas!$A$112:$A$127</c:f>
              <c:strCache>
                <c:ptCount val="16"/>
                <c:pt idx="0">
                  <c:v>Todas estas preguntas de sondeo no fueron realizadas para ampliar informacion del proyecto, solo fue al final cuando tomo mis datos para enviar información del proyecto que ya había explicado</c:v>
                </c:pt>
                <c:pt idx="1">
                  <c:v>Opción de unir hasta 4 ingresos, para lograr alcanzar un crédito </c:v>
                </c:pt>
                <c:pt idx="2">
                  <c:v>Dirección de residencia</c:v>
                </c:pt>
                <c:pt idx="3">
                  <c:v>Si sumará los ingresos de todas las personas que van a participar en la compra del inmueble, ¿En qué rango se encontraría?</c:v>
                </c:pt>
                <c:pt idx="4">
                  <c:v>Estado civil</c:v>
                </c:pt>
                <c:pt idx="5">
                  <c:v>Desea compra con subsidio de vivienda</c:v>
                </c:pt>
                <c:pt idx="6">
                  <c:v>Confirmar número de identificación del cliente</c:v>
                </c:pt>
                <c:pt idx="7">
                  <c:v>La compra seria para vivienda o inversión</c:v>
                </c:pt>
                <c:pt idx="8">
                  <c:v>Presupuesto para la compra</c:v>
                </c:pt>
                <c:pt idx="9">
                  <c:v>Actividad económica (empleado, independiente o prestador de servicios)</c:v>
                </c:pt>
                <c:pt idx="10">
                  <c:v>Zona de interés</c:v>
                </c:pt>
                <c:pt idx="11">
                  <c:v>Confirmar el correo electrónico del cliente</c:v>
                </c:pt>
                <c:pt idx="12">
                  <c:v>Nombre completo</c:v>
                </c:pt>
                <c:pt idx="13">
                  <c:v>Confirmar número de teléfono actualizado del cliente</c:v>
                </c:pt>
                <c:pt idx="14">
                  <c:v>Salario / Ingresos mensuales</c:v>
                </c:pt>
                <c:pt idx="15">
                  <c:v>Proyecto de interés</c:v>
                </c:pt>
              </c:strCache>
            </c:strRef>
          </c:cat>
          <c:val>
            <c:numRef>
              <c:f>Tablas!$B$112:$B$127</c:f>
              <c:numCache>
                <c:formatCode>General</c:formatCode>
                <c:ptCount val="16"/>
                <c:pt idx="0">
                  <c:v>0</c:v>
                </c:pt>
                <c:pt idx="1">
                  <c:v>0</c:v>
                </c:pt>
                <c:pt idx="2">
                  <c:v>0</c:v>
                </c:pt>
                <c:pt idx="3">
                  <c:v>1</c:v>
                </c:pt>
                <c:pt idx="4">
                  <c:v>0</c:v>
                </c:pt>
                <c:pt idx="5">
                  <c:v>0</c:v>
                </c:pt>
                <c:pt idx="6">
                  <c:v>1</c:v>
                </c:pt>
                <c:pt idx="7">
                  <c:v>1</c:v>
                </c:pt>
                <c:pt idx="8">
                  <c:v>0</c:v>
                </c:pt>
                <c:pt idx="9">
                  <c:v>1</c:v>
                </c:pt>
                <c:pt idx="10">
                  <c:v>0</c:v>
                </c:pt>
                <c:pt idx="11">
                  <c:v>2</c:v>
                </c:pt>
                <c:pt idx="12">
                  <c:v>2</c:v>
                </c:pt>
                <c:pt idx="13">
                  <c:v>2</c:v>
                </c:pt>
                <c:pt idx="14">
                  <c:v>2</c:v>
                </c:pt>
                <c:pt idx="15">
                  <c:v>2</c:v>
                </c:pt>
              </c:numCache>
            </c:numRef>
          </c:val>
          <c:extLst>
            <c:ext xmlns:c16="http://schemas.microsoft.com/office/drawing/2014/chart" uri="{C3380CC4-5D6E-409C-BE32-E72D297353CC}">
              <c16:uniqueId val="{00000010-3B7A-45AC-8858-0392A886E616}"/>
            </c:ext>
          </c:extLst>
        </c:ser>
        <c:ser>
          <c:idx val="1"/>
          <c:order val="1"/>
          <c:tx>
            <c:strRef>
              <c:f>Tablas!$C$111</c:f>
              <c:strCache>
                <c:ptCount val="1"/>
                <c:pt idx="0">
                  <c:v>% </c:v>
                </c:pt>
              </c:strCache>
            </c:strRef>
          </c:tx>
          <c:spPr>
            <a:solidFill>
              <a:schemeClr val="accent6">
                <a:tint val="77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CO"/>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Tablas!$A$112:$A$127</c:f>
              <c:strCache>
                <c:ptCount val="16"/>
                <c:pt idx="0">
                  <c:v>Todas estas preguntas de sondeo no fueron realizadas para ampliar informacion del proyecto, solo fue al final cuando tomo mis datos para enviar información del proyecto que ya había explicado</c:v>
                </c:pt>
                <c:pt idx="1">
                  <c:v>Opción de unir hasta 4 ingresos, para lograr alcanzar un crédito </c:v>
                </c:pt>
                <c:pt idx="2">
                  <c:v>Dirección de residencia</c:v>
                </c:pt>
                <c:pt idx="3">
                  <c:v>Si sumará los ingresos de todas las personas que van a participar en la compra del inmueble, ¿En qué rango se encontraría?</c:v>
                </c:pt>
                <c:pt idx="4">
                  <c:v>Estado civil</c:v>
                </c:pt>
                <c:pt idx="5">
                  <c:v>Desea compra con subsidio de vivienda</c:v>
                </c:pt>
                <c:pt idx="6">
                  <c:v>Confirmar número de identificación del cliente</c:v>
                </c:pt>
                <c:pt idx="7">
                  <c:v>La compra seria para vivienda o inversión</c:v>
                </c:pt>
                <c:pt idx="8">
                  <c:v>Presupuesto para la compra</c:v>
                </c:pt>
                <c:pt idx="9">
                  <c:v>Actividad económica (empleado, independiente o prestador de servicios)</c:v>
                </c:pt>
                <c:pt idx="10">
                  <c:v>Zona de interés</c:v>
                </c:pt>
                <c:pt idx="11">
                  <c:v>Confirmar el correo electrónico del cliente</c:v>
                </c:pt>
                <c:pt idx="12">
                  <c:v>Nombre completo</c:v>
                </c:pt>
                <c:pt idx="13">
                  <c:v>Confirmar número de teléfono actualizado del cliente</c:v>
                </c:pt>
                <c:pt idx="14">
                  <c:v>Salario / Ingresos mensuales</c:v>
                </c:pt>
                <c:pt idx="15">
                  <c:v>Proyecto de interés</c:v>
                </c:pt>
              </c:strCache>
            </c:strRef>
          </c:cat>
          <c:val>
            <c:numRef>
              <c:f>Tablas!$C$112:$C$127</c:f>
              <c:numCache>
                <c:formatCode>0.0%</c:formatCode>
                <c:ptCount val="16"/>
                <c:pt idx="0">
                  <c:v>0</c:v>
                </c:pt>
                <c:pt idx="1">
                  <c:v>0</c:v>
                </c:pt>
                <c:pt idx="2">
                  <c:v>0</c:v>
                </c:pt>
                <c:pt idx="3">
                  <c:v>2.840909090909091E-3</c:v>
                </c:pt>
                <c:pt idx="4">
                  <c:v>0</c:v>
                </c:pt>
                <c:pt idx="5">
                  <c:v>0</c:v>
                </c:pt>
                <c:pt idx="6">
                  <c:v>2.840909090909091E-3</c:v>
                </c:pt>
                <c:pt idx="7">
                  <c:v>2.840909090909091E-3</c:v>
                </c:pt>
                <c:pt idx="8">
                  <c:v>0</c:v>
                </c:pt>
                <c:pt idx="9">
                  <c:v>2.840909090909091E-3</c:v>
                </c:pt>
                <c:pt idx="10">
                  <c:v>0</c:v>
                </c:pt>
                <c:pt idx="11">
                  <c:v>5.681818181818182E-3</c:v>
                </c:pt>
                <c:pt idx="12">
                  <c:v>5.681818181818182E-3</c:v>
                </c:pt>
                <c:pt idx="13">
                  <c:v>5.681818181818182E-3</c:v>
                </c:pt>
                <c:pt idx="14">
                  <c:v>5.681818181818182E-3</c:v>
                </c:pt>
                <c:pt idx="15">
                  <c:v>5.681818181818182E-3</c:v>
                </c:pt>
              </c:numCache>
            </c:numRef>
          </c:val>
          <c:extLst>
            <c:ext xmlns:c16="http://schemas.microsoft.com/office/drawing/2014/chart" uri="{C3380CC4-5D6E-409C-BE32-E72D297353CC}">
              <c16:uniqueId val="{00000011-3B7A-45AC-8858-0392A886E616}"/>
            </c:ext>
          </c:extLst>
        </c:ser>
        <c:dLbls>
          <c:dLblPos val="ctr"/>
          <c:showLegendKey val="0"/>
          <c:showVal val="1"/>
          <c:showCatName val="0"/>
          <c:showSerName val="0"/>
          <c:showPercent val="0"/>
          <c:showBubbleSize val="0"/>
        </c:dLbls>
        <c:gapWidth val="0"/>
        <c:overlap val="100"/>
        <c:axId val="289133328"/>
        <c:axId val="289131664"/>
      </c:barChart>
      <c:catAx>
        <c:axId val="289133328"/>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s-CO"/>
          </a:p>
        </c:txPr>
        <c:crossAx val="289131664"/>
        <c:crosses val="autoZero"/>
        <c:auto val="1"/>
        <c:lblAlgn val="ctr"/>
        <c:lblOffset val="100"/>
        <c:noMultiLvlLbl val="0"/>
      </c:catAx>
      <c:valAx>
        <c:axId val="289131664"/>
        <c:scaling>
          <c:orientation val="minMax"/>
        </c:scaling>
        <c:delete val="1"/>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crossAx val="28913332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sz="1050"/>
      </a:pPr>
      <a:endParaRPr lang="es-CO"/>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r>
              <a:rPr lang="es-CO" sz="1050" b="1"/>
              <a:t>11.1 Si la respuesta es sí mencione cuales</a:t>
            </a:r>
          </a:p>
        </c:rich>
      </c:tx>
      <c:overlay val="0"/>
      <c:spPr>
        <a:noFill/>
        <a:ln>
          <a:noFill/>
        </a:ln>
        <a:effectLst/>
      </c:spPr>
      <c:txPr>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barChart>
        <c:barDir val="bar"/>
        <c:grouping val="stacked"/>
        <c:varyColors val="0"/>
        <c:ser>
          <c:idx val="0"/>
          <c:order val="0"/>
          <c:tx>
            <c:strRef>
              <c:f>Tablas!$B$138</c:f>
              <c:strCache>
                <c:ptCount val="1"/>
                <c:pt idx="0">
                  <c:v>Cant</c:v>
                </c:pt>
              </c:strCache>
            </c:strRef>
          </c:tx>
          <c:spPr>
            <a:solidFill>
              <a:srgbClr val="FFC000"/>
            </a:solidFill>
            <a:ln>
              <a:noFill/>
            </a:ln>
            <a:effectLst/>
          </c:spPr>
          <c:invertIfNegative val="0"/>
          <c:dPt>
            <c:idx val="0"/>
            <c:invertIfNegative val="0"/>
            <c:bubble3D val="0"/>
            <c:spPr>
              <a:solidFill>
                <a:srgbClr val="504741"/>
              </a:solidFill>
              <a:ln>
                <a:noFill/>
              </a:ln>
              <a:effectLst/>
            </c:spPr>
            <c:extLst>
              <c:ext xmlns:c16="http://schemas.microsoft.com/office/drawing/2014/chart" uri="{C3380CC4-5D6E-409C-BE32-E72D297353CC}">
                <c16:uniqueId val="{00000000-526D-44F8-913C-8E7C1B9AD2C3}"/>
              </c:ext>
            </c:extLst>
          </c:dPt>
          <c:dPt>
            <c:idx val="1"/>
            <c:invertIfNegative val="0"/>
            <c:bubble3D val="0"/>
            <c:spPr>
              <a:solidFill>
                <a:srgbClr val="2B8B4B"/>
              </a:solidFill>
              <a:ln>
                <a:noFill/>
              </a:ln>
              <a:effectLst/>
            </c:spPr>
            <c:extLst>
              <c:ext xmlns:c16="http://schemas.microsoft.com/office/drawing/2014/chart" uri="{C3380CC4-5D6E-409C-BE32-E72D297353CC}">
                <c16:uniqueId val="{00000001-526D-44F8-913C-8E7C1B9AD2C3}"/>
              </c:ext>
            </c:extLst>
          </c:dPt>
          <c:dLbls>
            <c:dLbl>
              <c:idx val="0"/>
              <c:tx>
                <c:rich>
                  <a:bodyPr/>
                  <a:lstStyle/>
                  <a:p>
                    <a:fld id="{420D42DD-CD7F-7349-93E6-5846B84380C6}" type="CELLRANGE">
                      <a:rPr lang="es-MX"/>
                      <a:pPr/>
                      <a:t>[CELLRANGE]</a:t>
                    </a:fld>
                    <a:r>
                      <a:rPr lang="es-MX" baseline="0"/>
                      <a:t>; </a:t>
                    </a:r>
                    <a:fld id="{9A08CBDC-F1EF-DA4D-B133-D1BB14B3B9D7}" type="VALUE">
                      <a:rPr lang="es-MX" baseline="0"/>
                      <a:pPr/>
                      <a:t>[VALOR]</a:t>
                    </a:fld>
                    <a:endParaRPr lang="es-MX" baseline="0"/>
                  </a:p>
                </c:rich>
              </c:tx>
              <c:dLblPos val="ctr"/>
              <c:showLegendKey val="0"/>
              <c:showVal val="1"/>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526D-44F8-913C-8E7C1B9AD2C3}"/>
                </c:ext>
              </c:extLst>
            </c:dLbl>
            <c:dLbl>
              <c:idx val="1"/>
              <c:tx>
                <c:rich>
                  <a:bodyPr/>
                  <a:lstStyle/>
                  <a:p>
                    <a:fld id="{99013594-70CC-A243-A660-2FBF238819FD}" type="CELLRANGE">
                      <a:rPr lang="es-MX"/>
                      <a:pPr/>
                      <a:t>[CELLRANGE]</a:t>
                    </a:fld>
                    <a:r>
                      <a:rPr lang="es-MX" baseline="0"/>
                      <a:t>; </a:t>
                    </a:r>
                    <a:fld id="{CE531D16-DE76-CC49-8478-D6F8692AF0F9}" type="VALUE">
                      <a:rPr lang="es-MX" baseline="0"/>
                      <a:pPr/>
                      <a:t>[VALOR]</a:t>
                    </a:fld>
                    <a:endParaRPr lang="es-MX" baseline="0"/>
                  </a:p>
                </c:rich>
              </c:tx>
              <c:dLblPos val="ctr"/>
              <c:showLegendKey val="0"/>
              <c:showVal val="1"/>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526D-44F8-913C-8E7C1B9AD2C3}"/>
                </c:ext>
              </c:extLst>
            </c:dLbl>
            <c:dLbl>
              <c:idx val="2"/>
              <c:tx>
                <c:rich>
                  <a:bodyPr rot="0" spcFirstLastPara="1" vertOverflow="ellipsis" vert="horz" wrap="square" lIns="38100" tIns="19050" rIns="38100" bIns="19050" anchor="ctr" anchorCtr="1">
                    <a:spAutoFit/>
                  </a:bodyPr>
                  <a:lstStyle/>
                  <a:p>
                    <a:pPr>
                      <a:defRPr sz="1000" b="0" i="0" u="none" strike="noStrike" kern="1200" baseline="0">
                        <a:solidFill>
                          <a:schemeClr val="tx1"/>
                        </a:solidFill>
                        <a:latin typeface="+mj-lt"/>
                        <a:ea typeface="+mn-ea"/>
                        <a:cs typeface="+mn-cs"/>
                      </a:defRPr>
                    </a:pPr>
                    <a:fld id="{B3F11C80-411B-5D46-BD0D-05F88FCFE6B4}" type="CELLRANGE">
                      <a:rPr lang="es-MX"/>
                      <a:pPr>
                        <a:defRPr sz="1000">
                          <a:solidFill>
                            <a:schemeClr val="tx1"/>
                          </a:solidFill>
                        </a:defRPr>
                      </a:pPr>
                      <a:t>[CELLRANGE]</a:t>
                    </a:fld>
                    <a:r>
                      <a:rPr lang="es-MX" baseline="0"/>
                      <a:t>; </a:t>
                    </a:r>
                    <a:fld id="{24FB9602-D654-BE46-956C-FB20020290BC}" type="VALUE">
                      <a:rPr lang="es-MX" baseline="0"/>
                      <a:pPr>
                        <a:defRPr sz="1000">
                          <a:solidFill>
                            <a:schemeClr val="tx1"/>
                          </a:solidFill>
                        </a:defRPr>
                      </a:pPr>
                      <a:t>[VALOR]</a:t>
                    </a:fld>
                    <a:endParaRPr lang="es-MX" baseline="0"/>
                  </a:p>
                </c:rich>
              </c:tx>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solidFill>
                      <a:latin typeface="+mj-lt"/>
                      <a:ea typeface="+mn-ea"/>
                      <a:cs typeface="+mn-cs"/>
                    </a:defRPr>
                  </a:pPr>
                  <a:endParaRPr lang="es-CO"/>
                </a:p>
              </c:txPr>
              <c:dLblPos val="ctr"/>
              <c:showLegendKey val="0"/>
              <c:showVal val="1"/>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526D-44F8-913C-8E7C1B9AD2C3}"/>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bg1"/>
                    </a:solidFill>
                    <a:latin typeface="+mj-lt"/>
                    <a:ea typeface="+mn-ea"/>
                    <a:cs typeface="+mn-cs"/>
                  </a:defRPr>
                </a:pPr>
                <a:endParaRPr lang="es-CO"/>
              </a:p>
            </c:txPr>
            <c:dLblPos val="ctr"/>
            <c:showLegendKey val="0"/>
            <c:showVal val="1"/>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strRef>
              <c:f>Tablas!$A$139:$A$141</c:f>
              <c:strCache>
                <c:ptCount val="3"/>
                <c:pt idx="0">
                  <c:v>¿Qué lo motiva a comprar vivienda en esa zona?</c:v>
                </c:pt>
                <c:pt idx="1">
                  <c:v>¿De qué características busca el apartamento? (# habitaciones, mt2, fecha de entrega) </c:v>
                </c:pt>
                <c:pt idx="2">
                  <c:v>¿Qué le llamó la atención del proyecto o cuál es el atributo que más le gusta de este?</c:v>
                </c:pt>
              </c:strCache>
            </c:strRef>
          </c:cat>
          <c:val>
            <c:numRef>
              <c:f>Tablas!$B$139:$B$141</c:f>
              <c:numCache>
                <c:formatCode>General</c:formatCode>
                <c:ptCount val="3"/>
                <c:pt idx="0">
                  <c:v>0</c:v>
                </c:pt>
                <c:pt idx="1">
                  <c:v>0</c:v>
                </c:pt>
                <c:pt idx="2">
                  <c:v>0</c:v>
                </c:pt>
              </c:numCache>
            </c:numRef>
          </c:val>
          <c:extLst>
            <c:ext xmlns:c15="http://schemas.microsoft.com/office/drawing/2012/chart" uri="{02D57815-91ED-43cb-92C2-25804820EDAC}">
              <c15:datalabelsRange>
                <c15:f>Tablas!$C$139:$C$141</c15:f>
                <c15:dlblRangeCache>
                  <c:ptCount val="3"/>
                  <c:pt idx="0">
                    <c:v>0,0%</c:v>
                  </c:pt>
                  <c:pt idx="1">
                    <c:v>0,0%</c:v>
                  </c:pt>
                  <c:pt idx="2">
                    <c:v>0,0%</c:v>
                  </c:pt>
                </c15:dlblRangeCache>
              </c15:datalabelsRange>
            </c:ext>
            <c:ext xmlns:c16="http://schemas.microsoft.com/office/drawing/2014/chart" uri="{C3380CC4-5D6E-409C-BE32-E72D297353CC}">
              <c16:uniqueId val="{00000003-526D-44F8-913C-8E7C1B9AD2C3}"/>
            </c:ext>
          </c:extLst>
        </c:ser>
        <c:dLbls>
          <c:showLegendKey val="0"/>
          <c:showVal val="0"/>
          <c:showCatName val="0"/>
          <c:showSerName val="0"/>
          <c:showPercent val="0"/>
          <c:showBubbleSize val="0"/>
        </c:dLbls>
        <c:gapWidth val="50"/>
        <c:overlap val="100"/>
        <c:axId val="383896016"/>
        <c:axId val="383882288"/>
      </c:barChart>
      <c:catAx>
        <c:axId val="38389601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j-lt"/>
                <a:ea typeface="+mn-ea"/>
                <a:cs typeface="+mn-cs"/>
              </a:defRPr>
            </a:pPr>
            <a:endParaRPr lang="es-CO"/>
          </a:p>
        </c:txPr>
        <c:crossAx val="383882288"/>
        <c:crosses val="autoZero"/>
        <c:auto val="1"/>
        <c:lblAlgn val="ctr"/>
        <c:lblOffset val="100"/>
        <c:noMultiLvlLbl val="0"/>
      </c:catAx>
      <c:valAx>
        <c:axId val="383882288"/>
        <c:scaling>
          <c:orientation val="minMax"/>
        </c:scaling>
        <c:delete val="1"/>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crossAx val="38389601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a:latin typeface="+mj-lt"/>
        </a:defRPr>
      </a:pPr>
      <a:endParaRPr lang="es-CO"/>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r>
              <a:rPr lang="es-CO" sz="1050" b="1">
                <a:latin typeface="+mj-lt"/>
              </a:rPr>
              <a:t>12.1 continuación mencione si se le realizaron algunas de las siguientes preguntas:</a:t>
            </a:r>
          </a:p>
        </c:rich>
      </c:tx>
      <c:overlay val="0"/>
      <c:spPr>
        <a:noFill/>
        <a:ln>
          <a:noFill/>
        </a:ln>
        <a:effectLst/>
      </c:spPr>
      <c:txPr>
        <a:bodyPr rot="0" spcFirstLastPara="1" vertOverflow="ellipsis" vert="horz" wrap="square" anchor="ctr" anchorCtr="1"/>
        <a:lstStyle/>
        <a:p>
          <a:pPr>
            <a:defRPr sz="105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barChart>
        <c:barDir val="bar"/>
        <c:grouping val="stacked"/>
        <c:varyColors val="0"/>
        <c:ser>
          <c:idx val="0"/>
          <c:order val="0"/>
          <c:tx>
            <c:strRef>
              <c:f>Tablas!$B$149</c:f>
              <c:strCache>
                <c:ptCount val="1"/>
                <c:pt idx="0">
                  <c:v>Cant</c:v>
                </c:pt>
              </c:strCache>
            </c:strRef>
          </c:tx>
          <c:spPr>
            <a:solidFill>
              <a:srgbClr val="2B8B4B"/>
            </a:solidFill>
            <a:ln>
              <a:noFill/>
            </a:ln>
            <a:effectLst/>
          </c:spPr>
          <c:invertIfNegative val="0"/>
          <c:dPt>
            <c:idx val="1"/>
            <c:invertIfNegative val="0"/>
            <c:bubble3D val="0"/>
            <c:spPr>
              <a:solidFill>
                <a:srgbClr val="FFC000"/>
              </a:solidFill>
              <a:ln>
                <a:noFill/>
              </a:ln>
              <a:effectLst/>
            </c:spPr>
            <c:extLst>
              <c:ext xmlns:c16="http://schemas.microsoft.com/office/drawing/2014/chart" uri="{C3380CC4-5D6E-409C-BE32-E72D297353CC}">
                <c16:uniqueId val="{00000001-022E-4490-9150-F77F183CCB09}"/>
              </c:ext>
            </c:extLst>
          </c:dPt>
          <c:dPt>
            <c:idx val="3"/>
            <c:invertIfNegative val="0"/>
            <c:bubble3D val="0"/>
            <c:spPr>
              <a:solidFill>
                <a:srgbClr val="FFC000"/>
              </a:solidFill>
              <a:ln>
                <a:noFill/>
              </a:ln>
              <a:effectLst/>
            </c:spPr>
            <c:extLst>
              <c:ext xmlns:c16="http://schemas.microsoft.com/office/drawing/2014/chart" uri="{C3380CC4-5D6E-409C-BE32-E72D297353CC}">
                <c16:uniqueId val="{00000003-022E-4490-9150-F77F183CCB09}"/>
              </c:ext>
            </c:extLst>
          </c:dPt>
          <c:dPt>
            <c:idx val="5"/>
            <c:invertIfNegative val="0"/>
            <c:bubble3D val="0"/>
            <c:spPr>
              <a:solidFill>
                <a:srgbClr val="FFC000"/>
              </a:solidFill>
              <a:ln>
                <a:noFill/>
              </a:ln>
              <a:effectLst/>
            </c:spPr>
            <c:extLst>
              <c:ext xmlns:c16="http://schemas.microsoft.com/office/drawing/2014/chart" uri="{C3380CC4-5D6E-409C-BE32-E72D297353CC}">
                <c16:uniqueId val="{00000005-022E-4490-9150-F77F183CCB09}"/>
              </c:ext>
            </c:extLst>
          </c:dPt>
          <c:dLbls>
            <c:dLbl>
              <c:idx val="6"/>
              <c:layout>
                <c:manualLayout>
                  <c:x val="2.2779965004374454E-3"/>
                  <c:y val="-2.5868441255316016E-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976A-48C0-8169-61746ABDAF7D}"/>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mn-lt"/>
                    <a:ea typeface="+mn-ea"/>
                    <a:cs typeface="+mn-cs"/>
                  </a:defRPr>
                </a:pPr>
                <a:endParaRPr lang="es-CO"/>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Tablas!$A$150:$A$156</c:f>
              <c:strCache>
                <c:ptCount val="7"/>
                <c:pt idx="0">
                  <c:v>Fecha de entrega requerida </c:v>
                </c:pt>
                <c:pt idx="1">
                  <c:v>¿Quiénes van a vivir en el inmueble?</c:v>
                </c:pt>
                <c:pt idx="2">
                  <c:v>¿Qué actividades les gusta realizar?</c:v>
                </c:pt>
                <c:pt idx="3">
                  <c:v>¿Hace cuanto está buscando vivienda?</c:v>
                </c:pt>
                <c:pt idx="4">
                  <c:v>¿Tiene hijos? ¿Edades? ¿hombres, mujeres?</c:v>
                </c:pt>
                <c:pt idx="5">
                  <c:v>¿Tiene mascotas?</c:v>
                </c:pt>
                <c:pt idx="6">
                  <c:v>¿Qué ha evitado que tome la decisión de realizar la compra?</c:v>
                </c:pt>
              </c:strCache>
            </c:strRef>
          </c:cat>
          <c:val>
            <c:numRef>
              <c:f>Tablas!$B$150:$B$156</c:f>
              <c:numCache>
                <c:formatCode>General</c:formatCode>
                <c:ptCount val="7"/>
                <c:pt idx="0">
                  <c:v>1</c:v>
                </c:pt>
                <c:pt idx="1">
                  <c:v>1</c:v>
                </c:pt>
                <c:pt idx="2">
                  <c:v>0</c:v>
                </c:pt>
                <c:pt idx="3">
                  <c:v>0</c:v>
                </c:pt>
                <c:pt idx="4">
                  <c:v>0</c:v>
                </c:pt>
                <c:pt idx="5">
                  <c:v>0</c:v>
                </c:pt>
                <c:pt idx="6">
                  <c:v>0</c:v>
                </c:pt>
              </c:numCache>
            </c:numRef>
          </c:val>
          <c:extLst>
            <c:ext xmlns:c16="http://schemas.microsoft.com/office/drawing/2014/chart" uri="{C3380CC4-5D6E-409C-BE32-E72D297353CC}">
              <c16:uniqueId val="{00000007-022E-4490-9150-F77F183CCB09}"/>
            </c:ext>
          </c:extLst>
        </c:ser>
        <c:ser>
          <c:idx val="1"/>
          <c:order val="1"/>
          <c:tx>
            <c:strRef>
              <c:f>Tablas!$C$149</c:f>
              <c:strCache>
                <c:ptCount val="1"/>
                <c:pt idx="0">
                  <c:v>%</c:v>
                </c:pt>
              </c:strCache>
            </c:strRef>
          </c:tx>
          <c:spPr>
            <a:noFill/>
            <a:ln>
              <a:noFill/>
            </a:ln>
            <a:effectLst/>
          </c:spPr>
          <c:invertIfNegative val="0"/>
          <c:dLbls>
            <c:dLbl>
              <c:idx val="6"/>
              <c:layout>
                <c:manualLayout>
                  <c:x val="4.9671478565179353E-2"/>
                  <c:y val="2.586954408476718E-3"/>
                </c:manualLayout>
              </c:layout>
              <c:dLblPos val="ct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976A-48C0-8169-61746ABDAF7D}"/>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solidFill>
                    <a:latin typeface="+mn-lt"/>
                    <a:ea typeface="+mn-ea"/>
                    <a:cs typeface="+mn-cs"/>
                  </a:defRPr>
                </a:pPr>
                <a:endParaRPr lang="es-CO"/>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Tablas!$A$150:$A$156</c:f>
              <c:strCache>
                <c:ptCount val="7"/>
                <c:pt idx="0">
                  <c:v>Fecha de entrega requerida </c:v>
                </c:pt>
                <c:pt idx="1">
                  <c:v>¿Quiénes van a vivir en el inmueble?</c:v>
                </c:pt>
                <c:pt idx="2">
                  <c:v>¿Qué actividades les gusta realizar?</c:v>
                </c:pt>
                <c:pt idx="3">
                  <c:v>¿Hace cuanto está buscando vivienda?</c:v>
                </c:pt>
                <c:pt idx="4">
                  <c:v>¿Tiene hijos? ¿Edades? ¿hombres, mujeres?</c:v>
                </c:pt>
                <c:pt idx="5">
                  <c:v>¿Tiene mascotas?</c:v>
                </c:pt>
                <c:pt idx="6">
                  <c:v>¿Qué ha evitado que tome la decisión de realizar la compra?</c:v>
                </c:pt>
              </c:strCache>
            </c:strRef>
          </c:cat>
          <c:val>
            <c:numRef>
              <c:f>Tablas!$C$150:$C$156</c:f>
              <c:numCache>
                <c:formatCode>0.0%</c:formatCode>
                <c:ptCount val="7"/>
                <c:pt idx="0">
                  <c:v>5.2910052910052907E-3</c:v>
                </c:pt>
                <c:pt idx="1">
                  <c:v>5.2910052910052907E-3</c:v>
                </c:pt>
                <c:pt idx="2">
                  <c:v>0</c:v>
                </c:pt>
                <c:pt idx="3">
                  <c:v>0</c:v>
                </c:pt>
                <c:pt idx="4">
                  <c:v>0</c:v>
                </c:pt>
                <c:pt idx="5">
                  <c:v>0</c:v>
                </c:pt>
                <c:pt idx="6">
                  <c:v>0</c:v>
                </c:pt>
              </c:numCache>
            </c:numRef>
          </c:val>
          <c:extLst>
            <c:ext xmlns:c16="http://schemas.microsoft.com/office/drawing/2014/chart" uri="{C3380CC4-5D6E-409C-BE32-E72D297353CC}">
              <c16:uniqueId val="{00000009-022E-4490-9150-F77F183CCB09}"/>
            </c:ext>
          </c:extLst>
        </c:ser>
        <c:dLbls>
          <c:dLblPos val="ctr"/>
          <c:showLegendKey val="0"/>
          <c:showVal val="1"/>
          <c:showCatName val="0"/>
          <c:showSerName val="0"/>
          <c:showPercent val="0"/>
          <c:showBubbleSize val="0"/>
        </c:dLbls>
        <c:gapWidth val="0"/>
        <c:overlap val="100"/>
        <c:axId val="2055998000"/>
        <c:axId val="2055997168"/>
      </c:barChart>
      <c:catAx>
        <c:axId val="205599800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n-lt"/>
                <a:ea typeface="+mn-ea"/>
                <a:cs typeface="+mn-cs"/>
              </a:defRPr>
            </a:pPr>
            <a:endParaRPr lang="es-CO"/>
          </a:p>
        </c:txPr>
        <c:crossAx val="2055997168"/>
        <c:crosses val="autoZero"/>
        <c:auto val="1"/>
        <c:lblAlgn val="ctr"/>
        <c:lblOffset val="100"/>
        <c:noMultiLvlLbl val="0"/>
      </c:catAx>
      <c:valAx>
        <c:axId val="2055997168"/>
        <c:scaling>
          <c:orientation val="minMax"/>
        </c:scaling>
        <c:delete val="1"/>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crossAx val="205599800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a:pPr>
      <a:endParaRPr lang="es-CO"/>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200" b="1" i="0" u="none" strike="noStrike" kern="1200" spc="0" baseline="0">
                <a:solidFill>
                  <a:schemeClr val="tx1">
                    <a:lumMod val="65000"/>
                    <a:lumOff val="35000"/>
                  </a:schemeClr>
                </a:solidFill>
                <a:latin typeface="+mj-lt"/>
                <a:ea typeface="+mn-ea"/>
                <a:cs typeface="+mn-cs"/>
              </a:defRPr>
            </a:pPr>
            <a:r>
              <a:rPr lang="es-CO" sz="1200" b="1"/>
              <a:t>7Si la respuesta es SI Indique Cuales </a:t>
            </a:r>
          </a:p>
        </c:rich>
      </c:tx>
      <c:layout>
        <c:manualLayout>
          <c:xMode val="edge"/>
          <c:yMode val="edge"/>
          <c:x val="0.42499396454774319"/>
          <c:y val="7.2072072072072073E-3"/>
        </c:manualLayout>
      </c:layout>
      <c:overlay val="0"/>
      <c:spPr>
        <a:noFill/>
        <a:ln>
          <a:noFill/>
        </a:ln>
        <a:effectLst/>
      </c:spPr>
      <c:txPr>
        <a:bodyPr rot="0" spcFirstLastPara="1" vertOverflow="ellipsis" vert="horz" wrap="square" anchor="ctr" anchorCtr="1"/>
        <a:lstStyle/>
        <a:p>
          <a:pPr>
            <a:defRPr sz="120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0.51479788732720999"/>
          <c:y val="0.1749802085550117"/>
          <c:w val="0.4852021126727899"/>
          <c:h val="0.74872554444207984"/>
        </c:manualLayout>
      </c:layout>
      <c:barChart>
        <c:barDir val="bar"/>
        <c:grouping val="stacked"/>
        <c:varyColors val="0"/>
        <c:ser>
          <c:idx val="0"/>
          <c:order val="0"/>
          <c:spPr>
            <a:solidFill>
              <a:srgbClr val="2B8B4B"/>
            </a:solidFill>
            <a:ln>
              <a:noFill/>
            </a:ln>
            <a:effectLst/>
          </c:spPr>
          <c:invertIfNegative val="0"/>
          <c:dPt>
            <c:idx val="0"/>
            <c:invertIfNegative val="0"/>
            <c:bubble3D val="0"/>
            <c:spPr>
              <a:solidFill>
                <a:srgbClr val="FFC000"/>
              </a:solidFill>
              <a:ln>
                <a:noFill/>
              </a:ln>
              <a:effectLst/>
            </c:spPr>
            <c:extLst>
              <c:ext xmlns:c16="http://schemas.microsoft.com/office/drawing/2014/chart" uri="{C3380CC4-5D6E-409C-BE32-E72D297353CC}">
                <c16:uniqueId val="{00000001-8B83-4BC8-AC6E-5FE63F9DDE54}"/>
              </c:ext>
            </c:extLst>
          </c:dPt>
          <c:dPt>
            <c:idx val="1"/>
            <c:invertIfNegative val="0"/>
            <c:bubble3D val="0"/>
            <c:extLst>
              <c:ext xmlns:c16="http://schemas.microsoft.com/office/drawing/2014/chart" uri="{C3380CC4-5D6E-409C-BE32-E72D297353CC}">
                <c16:uniqueId val="{00000002-8B83-4BC8-AC6E-5FE63F9DDE54}"/>
              </c:ext>
            </c:extLst>
          </c:dPt>
          <c:dPt>
            <c:idx val="2"/>
            <c:invertIfNegative val="0"/>
            <c:bubble3D val="0"/>
            <c:spPr>
              <a:solidFill>
                <a:srgbClr val="FFC000"/>
              </a:solidFill>
              <a:ln>
                <a:noFill/>
              </a:ln>
              <a:effectLst/>
            </c:spPr>
            <c:extLst>
              <c:ext xmlns:c16="http://schemas.microsoft.com/office/drawing/2014/chart" uri="{C3380CC4-5D6E-409C-BE32-E72D297353CC}">
                <c16:uniqueId val="{00000004-8B83-4BC8-AC6E-5FE63F9DDE54}"/>
              </c:ext>
            </c:extLst>
          </c:dPt>
          <c:dPt>
            <c:idx val="3"/>
            <c:invertIfNegative val="0"/>
            <c:bubble3D val="0"/>
            <c:extLst>
              <c:ext xmlns:c16="http://schemas.microsoft.com/office/drawing/2014/chart" uri="{C3380CC4-5D6E-409C-BE32-E72D297353CC}">
                <c16:uniqueId val="{00000005-8B83-4BC8-AC6E-5FE63F9DDE54}"/>
              </c:ext>
            </c:extLst>
          </c:dPt>
          <c:dPt>
            <c:idx val="4"/>
            <c:invertIfNegative val="0"/>
            <c:bubble3D val="0"/>
            <c:spPr>
              <a:solidFill>
                <a:srgbClr val="FFC000"/>
              </a:solidFill>
              <a:ln>
                <a:noFill/>
              </a:ln>
              <a:effectLst/>
            </c:spPr>
            <c:extLst>
              <c:ext xmlns:c16="http://schemas.microsoft.com/office/drawing/2014/chart" uri="{C3380CC4-5D6E-409C-BE32-E72D297353CC}">
                <c16:uniqueId val="{00000007-8B83-4BC8-AC6E-5FE63F9DDE54}"/>
              </c:ext>
            </c:extLst>
          </c:dPt>
          <c:dPt>
            <c:idx val="5"/>
            <c:invertIfNegative val="0"/>
            <c:bubble3D val="0"/>
            <c:extLst>
              <c:ext xmlns:c16="http://schemas.microsoft.com/office/drawing/2014/chart" uri="{C3380CC4-5D6E-409C-BE32-E72D297353CC}">
                <c16:uniqueId val="{00000008-8B83-4BC8-AC6E-5FE63F9DDE54}"/>
              </c:ext>
            </c:extLst>
          </c:dPt>
          <c:dPt>
            <c:idx val="6"/>
            <c:invertIfNegative val="0"/>
            <c:bubble3D val="0"/>
            <c:spPr>
              <a:solidFill>
                <a:srgbClr val="FFC000"/>
              </a:solidFill>
              <a:ln>
                <a:noFill/>
              </a:ln>
              <a:effectLst/>
            </c:spPr>
            <c:extLst>
              <c:ext xmlns:c16="http://schemas.microsoft.com/office/drawing/2014/chart" uri="{C3380CC4-5D6E-409C-BE32-E72D297353CC}">
                <c16:uniqueId val="{0000000A-8B83-4BC8-AC6E-5FE63F9DDE54}"/>
              </c:ext>
            </c:extLst>
          </c:dPt>
          <c:dPt>
            <c:idx val="7"/>
            <c:invertIfNegative val="0"/>
            <c:bubble3D val="0"/>
            <c:extLst>
              <c:ext xmlns:c16="http://schemas.microsoft.com/office/drawing/2014/chart" uri="{C3380CC4-5D6E-409C-BE32-E72D297353CC}">
                <c16:uniqueId val="{0000000B-8B83-4BC8-AC6E-5FE63F9DDE54}"/>
              </c:ext>
            </c:extLst>
          </c:dPt>
          <c:dLbls>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mj-lt"/>
                    <a:ea typeface="+mn-ea"/>
                    <a:cs typeface="+mn-cs"/>
                  </a:defRPr>
                </a:pPr>
                <a:endParaRPr lang="es-CO"/>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Tablas!$F$81:$F$88</c:f>
              <c:strCache>
                <c:ptCount val="8"/>
                <c:pt idx="0">
                  <c:v>Como ha estado? Me alegra, mi nombre es Cristian y cuénteme en que le puedo colaborar</c:v>
                </c:pt>
                <c:pt idx="1">
                  <c:v>Cómo se encuentra el día de hoy. Me encanta que se encuentre bien;Agradece, felicita y se conecta con el cliente a través de frases que hagan sentir al cliente, importante, admirado y que cuenta con respaldo.</c:v>
                </c:pt>
                <c:pt idx="2">
                  <c:v>Es un gusto atenderlo(a), le doy la bienvenida a Constructora Bolívar que por más de 40 años ha logrado cumplir el sueño de 200.000 colombianos, generando nuevos hogares y oportunidades de inversión.</c:v>
                </c:pt>
                <c:pt idx="3">
                  <c:v>Es un placer tenerlo en esta sala de ventas</c:v>
                </c:pt>
                <c:pt idx="4">
                  <c:v>Usa un tono de apoyo durante la asesoría, que da a conocer las ventajas del proyecto y posibilidades de tomarlo </c:v>
                </c:pt>
                <c:pt idx="5">
                  <c:v>Cómo se encuentra el día de hoy. Me encanta que se encuentre bien;Gracias por venir;Agradece, felicita y se conecta con el cliente a través de frases que hagan sentir al cliente, importante, admirado y que cuenta con respaldo.</c:v>
                </c:pt>
                <c:pt idx="6">
                  <c:v>Me alegra saludarle como se encuentra</c:v>
                </c:pt>
                <c:pt idx="7">
                  <c:v>Es un placer para nosotros que nos visite</c:v>
                </c:pt>
              </c:strCache>
            </c:strRef>
          </c:cat>
          <c:val>
            <c:numRef>
              <c:f>Tablas!$G$81:$G$88</c:f>
              <c:numCache>
                <c:formatCode>General</c:formatCode>
                <c:ptCount val="8"/>
                <c:pt idx="0">
                  <c:v>0</c:v>
                </c:pt>
                <c:pt idx="1">
                  <c:v>0</c:v>
                </c:pt>
                <c:pt idx="2">
                  <c:v>0</c:v>
                </c:pt>
                <c:pt idx="3">
                  <c:v>0</c:v>
                </c:pt>
                <c:pt idx="4">
                  <c:v>0</c:v>
                </c:pt>
                <c:pt idx="5">
                  <c:v>0</c:v>
                </c:pt>
                <c:pt idx="6">
                  <c:v>0</c:v>
                </c:pt>
                <c:pt idx="7">
                  <c:v>0</c:v>
                </c:pt>
              </c:numCache>
            </c:numRef>
          </c:val>
          <c:extLst>
            <c:ext xmlns:c16="http://schemas.microsoft.com/office/drawing/2014/chart" uri="{C3380CC4-5D6E-409C-BE32-E72D297353CC}">
              <c16:uniqueId val="{0000000C-8B83-4BC8-AC6E-5FE63F9DDE54}"/>
            </c:ext>
          </c:extLst>
        </c:ser>
        <c:ser>
          <c:idx val="1"/>
          <c:order val="1"/>
          <c:spPr>
            <a:no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j-lt"/>
                    <a:ea typeface="+mn-ea"/>
                    <a:cs typeface="+mn-cs"/>
                  </a:defRPr>
                </a:pPr>
                <a:endParaRPr lang="es-CO"/>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Tablas!$F$81:$F$88</c:f>
              <c:strCache>
                <c:ptCount val="8"/>
                <c:pt idx="0">
                  <c:v>Como ha estado? Me alegra, mi nombre es Cristian y cuénteme en que le puedo colaborar</c:v>
                </c:pt>
                <c:pt idx="1">
                  <c:v>Cómo se encuentra el día de hoy. Me encanta que se encuentre bien;Agradece, felicita y se conecta con el cliente a través de frases que hagan sentir al cliente, importante, admirado y que cuenta con respaldo.</c:v>
                </c:pt>
                <c:pt idx="2">
                  <c:v>Es un gusto atenderlo(a), le doy la bienvenida a Constructora Bolívar que por más de 40 años ha logrado cumplir el sueño de 200.000 colombianos, generando nuevos hogares y oportunidades de inversión.</c:v>
                </c:pt>
                <c:pt idx="3">
                  <c:v>Es un placer tenerlo en esta sala de ventas</c:v>
                </c:pt>
                <c:pt idx="4">
                  <c:v>Usa un tono de apoyo durante la asesoría, que da a conocer las ventajas del proyecto y posibilidades de tomarlo </c:v>
                </c:pt>
                <c:pt idx="5">
                  <c:v>Cómo se encuentra el día de hoy. Me encanta que se encuentre bien;Gracias por venir;Agradece, felicita y se conecta con el cliente a través de frases que hagan sentir al cliente, importante, admirado y que cuenta con respaldo.</c:v>
                </c:pt>
                <c:pt idx="6">
                  <c:v>Me alegra saludarle como se encuentra</c:v>
                </c:pt>
                <c:pt idx="7">
                  <c:v>Es un placer para nosotros que nos visite</c:v>
                </c:pt>
              </c:strCache>
            </c:strRef>
          </c:cat>
          <c:val>
            <c:numRef>
              <c:f>Tablas!$H$81:$H$88</c:f>
              <c:numCache>
                <c:formatCode>0.0%</c:formatCode>
                <c:ptCount val="8"/>
                <c:pt idx="0">
                  <c:v>0</c:v>
                </c:pt>
                <c:pt idx="1">
                  <c:v>0</c:v>
                </c:pt>
                <c:pt idx="2">
                  <c:v>0</c:v>
                </c:pt>
                <c:pt idx="3">
                  <c:v>0</c:v>
                </c:pt>
                <c:pt idx="4">
                  <c:v>0</c:v>
                </c:pt>
                <c:pt idx="5">
                  <c:v>0</c:v>
                </c:pt>
                <c:pt idx="6">
                  <c:v>0</c:v>
                </c:pt>
                <c:pt idx="7">
                  <c:v>0</c:v>
                </c:pt>
              </c:numCache>
            </c:numRef>
          </c:val>
          <c:extLst>
            <c:ext xmlns:c16="http://schemas.microsoft.com/office/drawing/2014/chart" uri="{C3380CC4-5D6E-409C-BE32-E72D297353CC}">
              <c16:uniqueId val="{0000000D-8B83-4BC8-AC6E-5FE63F9DDE54}"/>
            </c:ext>
          </c:extLst>
        </c:ser>
        <c:dLbls>
          <c:dLblPos val="ctr"/>
          <c:showLegendKey val="0"/>
          <c:showVal val="1"/>
          <c:showCatName val="0"/>
          <c:showSerName val="0"/>
          <c:showPercent val="0"/>
          <c:showBubbleSize val="0"/>
        </c:dLbls>
        <c:gapWidth val="0"/>
        <c:overlap val="100"/>
        <c:axId val="543520751"/>
        <c:axId val="543529071"/>
      </c:barChart>
      <c:catAx>
        <c:axId val="543520751"/>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50" b="0" i="0" u="none" strike="noStrike" kern="1200" baseline="0">
                <a:solidFill>
                  <a:schemeClr val="tx1">
                    <a:lumMod val="65000"/>
                    <a:lumOff val="35000"/>
                  </a:schemeClr>
                </a:solidFill>
                <a:latin typeface="+mj-lt"/>
                <a:ea typeface="+mn-ea"/>
                <a:cs typeface="+mn-cs"/>
              </a:defRPr>
            </a:pPr>
            <a:endParaRPr lang="es-CO"/>
          </a:p>
        </c:txPr>
        <c:crossAx val="543529071"/>
        <c:crosses val="autoZero"/>
        <c:auto val="1"/>
        <c:lblAlgn val="ctr"/>
        <c:lblOffset val="100"/>
        <c:noMultiLvlLbl val="0"/>
      </c:catAx>
      <c:valAx>
        <c:axId val="543529071"/>
        <c:scaling>
          <c:orientation val="minMax"/>
        </c:scaling>
        <c:delete val="1"/>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crossAx val="54352075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sz="1050">
          <a:latin typeface="+mj-lt"/>
        </a:defRPr>
      </a:pPr>
      <a:endParaRPr lang="es-CO"/>
    </a:p>
  </c:txPr>
  <c:printSettings>
    <c:headerFooter/>
    <c:pageMargins b="0.75" l="0.7" r="0.7" t="0.75" header="0.3" footer="0.3"/>
    <c:pageSetup/>
  </c:printSettings>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6"/>
    </mc:Choice>
    <mc:Fallback>
      <c:style val="6"/>
    </mc:Fallback>
  </mc:AlternateContent>
  <c:chart>
    <c:title>
      <c:tx>
        <c:rich>
          <a:bodyPr rot="0" spcFirstLastPara="1" vertOverflow="ellipsis" vert="horz" wrap="square" anchor="ctr" anchorCtr="1"/>
          <a:lstStyle/>
          <a:p>
            <a:pPr>
              <a:defRPr sz="1100" b="1" i="0" u="none" strike="noStrike" kern="1200" spc="0" baseline="0">
                <a:solidFill>
                  <a:schemeClr val="tx1">
                    <a:lumMod val="65000"/>
                    <a:lumOff val="35000"/>
                  </a:schemeClr>
                </a:solidFill>
                <a:latin typeface="+mj-lt"/>
                <a:ea typeface="+mn-ea"/>
                <a:cs typeface="+mn-cs"/>
              </a:defRPr>
            </a:pPr>
            <a:r>
              <a:rPr lang="es-CO" sz="1100" b="1"/>
              <a:t>13.1 Si la respuesta es Sí, De las siguientes opciones indique que se le informo. </a:t>
            </a:r>
          </a:p>
        </c:rich>
      </c:tx>
      <c:layout>
        <c:manualLayout>
          <c:xMode val="edge"/>
          <c:yMode val="edge"/>
          <c:x val="0.13715541432566425"/>
          <c:y val="6.3116378650561883E-3"/>
        </c:manualLayout>
      </c:layout>
      <c:overlay val="0"/>
      <c:spPr>
        <a:noFill/>
        <a:ln>
          <a:noFill/>
        </a:ln>
        <a:effectLst/>
      </c:spPr>
      <c:txPr>
        <a:bodyPr rot="0" spcFirstLastPara="1" vertOverflow="ellipsis" vert="horz" wrap="square" anchor="ctr" anchorCtr="1"/>
        <a:lstStyle/>
        <a:p>
          <a:pPr>
            <a:defRPr sz="110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0.48753546966532707"/>
          <c:y val="0.16041666666666668"/>
          <c:w val="0.4917812435704022"/>
          <c:h val="0.78865740740740742"/>
        </c:manualLayout>
      </c:layout>
      <c:barChart>
        <c:barDir val="bar"/>
        <c:grouping val="stacked"/>
        <c:varyColors val="0"/>
        <c:ser>
          <c:idx val="0"/>
          <c:order val="0"/>
          <c:tx>
            <c:strRef>
              <c:f>Tablas!$B$167</c:f>
              <c:strCache>
                <c:ptCount val="1"/>
                <c:pt idx="0">
                  <c:v>Cant</c:v>
                </c:pt>
              </c:strCache>
            </c:strRef>
          </c:tx>
          <c:spPr>
            <a:solidFill>
              <a:srgbClr val="FFC000"/>
            </a:solidFill>
            <a:ln>
              <a:noFill/>
            </a:ln>
            <a:effectLst/>
          </c:spPr>
          <c:invertIfNegative val="0"/>
          <c:dPt>
            <c:idx val="0"/>
            <c:invertIfNegative val="0"/>
            <c:bubble3D val="0"/>
            <c:spPr>
              <a:solidFill>
                <a:srgbClr val="2B8B4B"/>
              </a:solidFill>
              <a:ln>
                <a:noFill/>
              </a:ln>
              <a:effectLst/>
            </c:spPr>
            <c:extLst>
              <c:ext xmlns:c16="http://schemas.microsoft.com/office/drawing/2014/chart" uri="{C3380CC4-5D6E-409C-BE32-E72D297353CC}">
                <c16:uniqueId val="{00000000-A909-4FAF-A7FD-5F6348DDF5DA}"/>
              </c:ext>
            </c:extLst>
          </c:dPt>
          <c:dPt>
            <c:idx val="1"/>
            <c:invertIfNegative val="0"/>
            <c:bubble3D val="0"/>
            <c:extLst>
              <c:ext xmlns:c16="http://schemas.microsoft.com/office/drawing/2014/chart" uri="{C3380CC4-5D6E-409C-BE32-E72D297353CC}">
                <c16:uniqueId val="{00000001-A909-4FAF-A7FD-5F6348DDF5DA}"/>
              </c:ext>
            </c:extLst>
          </c:dPt>
          <c:dPt>
            <c:idx val="2"/>
            <c:invertIfNegative val="0"/>
            <c:bubble3D val="0"/>
            <c:spPr>
              <a:solidFill>
                <a:srgbClr val="2B8B4B"/>
              </a:solidFill>
              <a:ln>
                <a:noFill/>
              </a:ln>
              <a:effectLst/>
            </c:spPr>
            <c:extLst>
              <c:ext xmlns:c16="http://schemas.microsoft.com/office/drawing/2014/chart" uri="{C3380CC4-5D6E-409C-BE32-E72D297353CC}">
                <c16:uniqueId val="{00000002-A909-4FAF-A7FD-5F6348DDF5DA}"/>
              </c:ext>
            </c:extLst>
          </c:dPt>
          <c:dPt>
            <c:idx val="3"/>
            <c:invertIfNegative val="0"/>
            <c:bubble3D val="0"/>
            <c:extLst>
              <c:ext xmlns:c16="http://schemas.microsoft.com/office/drawing/2014/chart" uri="{C3380CC4-5D6E-409C-BE32-E72D297353CC}">
                <c16:uniqueId val="{00000003-A909-4FAF-A7FD-5F6348DDF5DA}"/>
              </c:ext>
            </c:extLst>
          </c:dPt>
          <c:dPt>
            <c:idx val="4"/>
            <c:invertIfNegative val="0"/>
            <c:bubble3D val="0"/>
            <c:spPr>
              <a:solidFill>
                <a:srgbClr val="2B8B4B"/>
              </a:solidFill>
              <a:ln>
                <a:noFill/>
              </a:ln>
              <a:effectLst/>
            </c:spPr>
            <c:extLst>
              <c:ext xmlns:c16="http://schemas.microsoft.com/office/drawing/2014/chart" uri="{C3380CC4-5D6E-409C-BE32-E72D297353CC}">
                <c16:uniqueId val="{00000004-A909-4FAF-A7FD-5F6348DDF5DA}"/>
              </c:ext>
            </c:extLst>
          </c:dPt>
          <c:dPt>
            <c:idx val="5"/>
            <c:invertIfNegative val="0"/>
            <c:bubble3D val="0"/>
            <c:extLst>
              <c:ext xmlns:c16="http://schemas.microsoft.com/office/drawing/2014/chart" uri="{C3380CC4-5D6E-409C-BE32-E72D297353CC}">
                <c16:uniqueId val="{00000005-A909-4FAF-A7FD-5F6348DDF5DA}"/>
              </c:ext>
            </c:extLst>
          </c:dPt>
          <c:dPt>
            <c:idx val="6"/>
            <c:invertIfNegative val="0"/>
            <c:bubble3D val="0"/>
            <c:spPr>
              <a:solidFill>
                <a:srgbClr val="2B8B4B"/>
              </a:solidFill>
              <a:ln>
                <a:noFill/>
              </a:ln>
              <a:effectLst/>
            </c:spPr>
            <c:extLst>
              <c:ext xmlns:c16="http://schemas.microsoft.com/office/drawing/2014/chart" uri="{C3380CC4-5D6E-409C-BE32-E72D297353CC}">
                <c16:uniqueId val="{00000006-A909-4FAF-A7FD-5F6348DDF5DA}"/>
              </c:ext>
            </c:extLst>
          </c:dPt>
          <c:dPt>
            <c:idx val="7"/>
            <c:invertIfNegative val="0"/>
            <c:bubble3D val="0"/>
            <c:extLst>
              <c:ext xmlns:c16="http://schemas.microsoft.com/office/drawing/2014/chart" uri="{C3380CC4-5D6E-409C-BE32-E72D297353CC}">
                <c16:uniqueId val="{00000007-A909-4FAF-A7FD-5F6348DDF5DA}"/>
              </c:ext>
            </c:extLst>
          </c:dPt>
          <c:dPt>
            <c:idx val="8"/>
            <c:invertIfNegative val="0"/>
            <c:bubble3D val="0"/>
            <c:spPr>
              <a:solidFill>
                <a:srgbClr val="2B8B4B"/>
              </a:solidFill>
              <a:ln>
                <a:noFill/>
              </a:ln>
              <a:effectLst/>
            </c:spPr>
            <c:extLst>
              <c:ext xmlns:c16="http://schemas.microsoft.com/office/drawing/2014/chart" uri="{C3380CC4-5D6E-409C-BE32-E72D297353CC}">
                <c16:uniqueId val="{00000008-A909-4FAF-A7FD-5F6348DDF5DA}"/>
              </c:ext>
            </c:extLst>
          </c:dPt>
          <c:dPt>
            <c:idx val="9"/>
            <c:invertIfNegative val="0"/>
            <c:bubble3D val="0"/>
            <c:extLst>
              <c:ext xmlns:c16="http://schemas.microsoft.com/office/drawing/2014/chart" uri="{C3380CC4-5D6E-409C-BE32-E72D297353CC}">
                <c16:uniqueId val="{00000009-A909-4FAF-A7FD-5F6348DDF5DA}"/>
              </c:ext>
            </c:extLst>
          </c:dPt>
          <c:dLbls>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mj-lt"/>
                    <a:ea typeface="+mn-ea"/>
                    <a:cs typeface="+mn-cs"/>
                  </a:defRPr>
                </a:pPr>
                <a:endParaRPr lang="es-CO"/>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Tablas!$A$168:$A$177</c:f>
              <c:strCache>
                <c:ptCount val="10"/>
                <c:pt idx="0">
                  <c:v>Aclarar la proporción de los parqueaderos en caso de ser comunes (si aplica).</c:v>
                </c:pt>
                <c:pt idx="1">
                  <c:v>Estrato.</c:v>
                </c:pt>
                <c:pt idx="2">
                  <c:v>Implantación (# torres, aptos por piso y parqueadero).</c:v>
                </c:pt>
                <c:pt idx="3">
                  <c:v>Etapas o conjuntos</c:v>
                </c:pt>
                <c:pt idx="4">
                  <c:v>Destaca los beneficios del macroproyecto (si aplica).</c:v>
                </c:pt>
                <c:pt idx="5">
                  <c:v>Tipo de vivienda por etapa (vis, no vis, vip).</c:v>
                </c:pt>
                <c:pt idx="6">
                  <c:v>Tipos de apto.</c:v>
                </c:pt>
                <c:pt idx="7">
                  <c:v>Generalidades sobre ubicación (Calle, carrera, entorno cercano "Comercio, colegios, conveniencia, salud" y facilidad de acceso).</c:v>
                </c:pt>
                <c:pt idx="8">
                  <c:v>Tipo de proyecto.</c:v>
                </c:pt>
                <c:pt idx="9">
                  <c:v>Zonas comunes.</c:v>
                </c:pt>
              </c:strCache>
            </c:strRef>
          </c:cat>
          <c:val>
            <c:numRef>
              <c:f>Tablas!$B$168:$B$177</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A-A909-4FAF-A7FD-5F6348DDF5DA}"/>
            </c:ext>
          </c:extLst>
        </c:ser>
        <c:ser>
          <c:idx val="1"/>
          <c:order val="1"/>
          <c:tx>
            <c:strRef>
              <c:f>Tablas!$C$167</c:f>
              <c:strCache>
                <c:ptCount val="1"/>
                <c:pt idx="0">
                  <c:v>%</c:v>
                </c:pt>
              </c:strCache>
            </c:strRef>
          </c:tx>
          <c:spPr>
            <a:no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j-lt"/>
                    <a:ea typeface="+mn-ea"/>
                    <a:cs typeface="+mn-cs"/>
                  </a:defRPr>
                </a:pPr>
                <a:endParaRPr lang="es-CO"/>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Tablas!$A$168:$A$177</c:f>
              <c:strCache>
                <c:ptCount val="10"/>
                <c:pt idx="0">
                  <c:v>Aclarar la proporción de los parqueaderos en caso de ser comunes (si aplica).</c:v>
                </c:pt>
                <c:pt idx="1">
                  <c:v>Estrato.</c:v>
                </c:pt>
                <c:pt idx="2">
                  <c:v>Implantación (# torres, aptos por piso y parqueadero).</c:v>
                </c:pt>
                <c:pt idx="3">
                  <c:v>Etapas o conjuntos</c:v>
                </c:pt>
                <c:pt idx="4">
                  <c:v>Destaca los beneficios del macroproyecto (si aplica).</c:v>
                </c:pt>
                <c:pt idx="5">
                  <c:v>Tipo de vivienda por etapa (vis, no vis, vip).</c:v>
                </c:pt>
                <c:pt idx="6">
                  <c:v>Tipos de apto.</c:v>
                </c:pt>
                <c:pt idx="7">
                  <c:v>Generalidades sobre ubicación (Calle, carrera, entorno cercano "Comercio, colegios, conveniencia, salud" y facilidad de acceso).</c:v>
                </c:pt>
                <c:pt idx="8">
                  <c:v>Tipo de proyecto.</c:v>
                </c:pt>
                <c:pt idx="9">
                  <c:v>Zonas comunes.</c:v>
                </c:pt>
              </c:strCache>
            </c:strRef>
          </c:cat>
          <c:val>
            <c:numRef>
              <c:f>Tablas!$C$168:$C$177</c:f>
              <c:numCache>
                <c:formatCode>0.0%</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B-A909-4FAF-A7FD-5F6348DDF5DA}"/>
            </c:ext>
          </c:extLst>
        </c:ser>
        <c:dLbls>
          <c:dLblPos val="ctr"/>
          <c:showLegendKey val="0"/>
          <c:showVal val="1"/>
          <c:showCatName val="0"/>
          <c:showSerName val="0"/>
          <c:showPercent val="0"/>
          <c:showBubbleSize val="0"/>
        </c:dLbls>
        <c:gapWidth val="0"/>
        <c:overlap val="100"/>
        <c:axId val="340288335"/>
        <c:axId val="340270863"/>
      </c:barChart>
      <c:catAx>
        <c:axId val="340288335"/>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800" b="0" i="0" u="none" strike="noStrike" kern="1200" baseline="0">
                <a:solidFill>
                  <a:schemeClr val="tx1">
                    <a:lumMod val="65000"/>
                    <a:lumOff val="35000"/>
                  </a:schemeClr>
                </a:solidFill>
                <a:latin typeface="+mj-lt"/>
                <a:ea typeface="+mn-ea"/>
                <a:cs typeface="+mn-cs"/>
              </a:defRPr>
            </a:pPr>
            <a:endParaRPr lang="es-CO"/>
          </a:p>
        </c:txPr>
        <c:crossAx val="340270863"/>
        <c:crosses val="autoZero"/>
        <c:auto val="1"/>
        <c:lblAlgn val="ctr"/>
        <c:lblOffset val="100"/>
        <c:noMultiLvlLbl val="0"/>
      </c:catAx>
      <c:valAx>
        <c:axId val="340270863"/>
        <c:scaling>
          <c:orientation val="minMax"/>
        </c:scaling>
        <c:delete val="1"/>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crossAx val="340288335"/>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sz="1050">
          <a:latin typeface="+mj-lt"/>
        </a:defRPr>
      </a:pPr>
      <a:endParaRPr lang="es-CO"/>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900" b="1" i="0" u="none" strike="noStrike" kern="1200" spc="0" baseline="0">
                <a:solidFill>
                  <a:schemeClr val="tx1">
                    <a:lumMod val="65000"/>
                    <a:lumOff val="35000"/>
                  </a:schemeClr>
                </a:solidFill>
                <a:latin typeface="+mj-lt"/>
                <a:ea typeface="+mn-ea"/>
                <a:cs typeface="+mn-cs"/>
              </a:defRPr>
            </a:pPr>
            <a:r>
              <a:rPr lang="es-CO" sz="900" b="1"/>
              <a:t>20 Si la respuesta es sí, mencione en qué periodo de tiempo posterior a la visita se hizo</a:t>
            </a:r>
          </a:p>
        </c:rich>
      </c:tx>
      <c:layout>
        <c:manualLayout>
          <c:xMode val="edge"/>
          <c:yMode val="edge"/>
          <c:x val="0.14799618055555558"/>
          <c:y val="0"/>
        </c:manualLayout>
      </c:layout>
      <c:overlay val="0"/>
      <c:spPr>
        <a:noFill/>
        <a:ln>
          <a:noFill/>
        </a:ln>
        <a:effectLst/>
      </c:spPr>
      <c:txPr>
        <a:bodyPr rot="0" spcFirstLastPara="1" vertOverflow="ellipsis" vert="horz" wrap="square" anchor="ctr" anchorCtr="1"/>
        <a:lstStyle/>
        <a:p>
          <a:pPr>
            <a:defRPr sz="90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0.41103645833333335"/>
          <c:y val="0.19820868848703158"/>
          <c:w val="0.69956041666666668"/>
          <c:h val="0.48807225281128652"/>
        </c:manualLayout>
      </c:layout>
      <c:barChart>
        <c:barDir val="bar"/>
        <c:grouping val="stacked"/>
        <c:varyColors val="0"/>
        <c:ser>
          <c:idx val="0"/>
          <c:order val="0"/>
          <c:tx>
            <c:strRef>
              <c:f>Tablas!$G$6</c:f>
              <c:strCache>
                <c:ptCount val="1"/>
                <c:pt idx="0">
                  <c:v>Cant</c:v>
                </c:pt>
              </c:strCache>
            </c:strRef>
          </c:tx>
          <c:spPr>
            <a:solidFill>
              <a:srgbClr val="2B8B4B"/>
            </a:solidFill>
            <a:ln w="19050">
              <a:solidFill>
                <a:schemeClr val="lt1"/>
              </a:solidFill>
            </a:ln>
            <a:effectLst/>
          </c:spPr>
          <c:invertIfNegative val="0"/>
          <c:dPt>
            <c:idx val="0"/>
            <c:invertIfNegative val="0"/>
            <c:bubble3D val="0"/>
            <c:spPr>
              <a:solidFill>
                <a:srgbClr val="504741"/>
              </a:solidFill>
              <a:ln w="19050">
                <a:solidFill>
                  <a:schemeClr val="lt1"/>
                </a:solidFill>
              </a:ln>
              <a:effectLst/>
            </c:spPr>
            <c:extLst>
              <c:ext xmlns:c16="http://schemas.microsoft.com/office/drawing/2014/chart" uri="{C3380CC4-5D6E-409C-BE32-E72D297353CC}">
                <c16:uniqueId val="{00000001-F059-4F65-87F8-305BF32FE52E}"/>
              </c:ext>
            </c:extLst>
          </c:dPt>
          <c:dPt>
            <c:idx val="1"/>
            <c:invertIfNegative val="0"/>
            <c:bubble3D val="0"/>
            <c:spPr>
              <a:solidFill>
                <a:srgbClr val="FFC000"/>
              </a:solidFill>
              <a:ln w="19050">
                <a:solidFill>
                  <a:schemeClr val="lt1"/>
                </a:solidFill>
              </a:ln>
              <a:effectLst/>
            </c:spPr>
            <c:extLst>
              <c:ext xmlns:c16="http://schemas.microsoft.com/office/drawing/2014/chart" uri="{C3380CC4-5D6E-409C-BE32-E72D297353CC}">
                <c16:uniqueId val="{00000003-F059-4F65-87F8-305BF32FE52E}"/>
              </c:ext>
            </c:extLst>
          </c:dPt>
          <c:dLbls>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mj-lt"/>
                    <a:ea typeface="+mn-ea"/>
                    <a:cs typeface="+mn-cs"/>
                  </a:defRPr>
                </a:pPr>
                <a:endParaRPr lang="es-CO"/>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Tablas!$F$235:$F$237</c:f>
              <c:strCache>
                <c:ptCount val="3"/>
                <c:pt idx="0">
                  <c:v>3-5 días </c:v>
                </c:pt>
                <c:pt idx="1">
                  <c:v>6-10 días </c:v>
                </c:pt>
                <c:pt idx="2">
                  <c:v>Inmediato </c:v>
                </c:pt>
              </c:strCache>
            </c:strRef>
          </c:cat>
          <c:val>
            <c:numRef>
              <c:f>Tablas!$G$235:$G$237</c:f>
              <c:numCache>
                <c:formatCode>General</c:formatCode>
                <c:ptCount val="3"/>
                <c:pt idx="0">
                  <c:v>1</c:v>
                </c:pt>
                <c:pt idx="1">
                  <c:v>0</c:v>
                </c:pt>
                <c:pt idx="2">
                  <c:v>0</c:v>
                </c:pt>
              </c:numCache>
            </c:numRef>
          </c:val>
          <c:extLst>
            <c:ext xmlns:c16="http://schemas.microsoft.com/office/drawing/2014/chart" uri="{C3380CC4-5D6E-409C-BE32-E72D297353CC}">
              <c16:uniqueId val="{00000004-F059-4F65-87F8-305BF32FE52E}"/>
            </c:ext>
          </c:extLst>
        </c:ser>
        <c:ser>
          <c:idx val="1"/>
          <c:order val="1"/>
          <c:tx>
            <c:strRef>
              <c:f>Tablas!$H$6</c:f>
              <c:strCache>
                <c:ptCount val="1"/>
                <c:pt idx="0">
                  <c:v>%</c:v>
                </c:pt>
              </c:strCache>
            </c:strRef>
          </c:tx>
          <c:spPr>
            <a:noFill/>
            <a:ln w="19050">
              <a:solidFill>
                <a:schemeClr val="l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75000"/>
                        <a:lumOff val="25000"/>
                      </a:schemeClr>
                    </a:solidFill>
                    <a:latin typeface="+mj-lt"/>
                    <a:ea typeface="+mn-ea"/>
                    <a:cs typeface="+mn-cs"/>
                  </a:defRPr>
                </a:pPr>
                <a:endParaRPr lang="es-CO"/>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Tablas!$F$235:$F$237</c:f>
              <c:strCache>
                <c:ptCount val="3"/>
                <c:pt idx="0">
                  <c:v>3-5 días </c:v>
                </c:pt>
                <c:pt idx="1">
                  <c:v>6-10 días </c:v>
                </c:pt>
                <c:pt idx="2">
                  <c:v>Inmediato </c:v>
                </c:pt>
              </c:strCache>
            </c:strRef>
          </c:cat>
          <c:val>
            <c:numRef>
              <c:f>Tablas!$H$235:$H$237</c:f>
              <c:numCache>
                <c:formatCode>0.0%</c:formatCode>
                <c:ptCount val="3"/>
                <c:pt idx="0">
                  <c:v>1</c:v>
                </c:pt>
                <c:pt idx="1">
                  <c:v>0</c:v>
                </c:pt>
                <c:pt idx="2">
                  <c:v>0</c:v>
                </c:pt>
              </c:numCache>
            </c:numRef>
          </c:val>
          <c:extLst>
            <c:ext xmlns:c16="http://schemas.microsoft.com/office/drawing/2014/chart" uri="{C3380CC4-5D6E-409C-BE32-E72D297353CC}">
              <c16:uniqueId val="{00000005-F059-4F65-87F8-305BF32FE52E}"/>
            </c:ext>
          </c:extLst>
        </c:ser>
        <c:dLbls>
          <c:dLblPos val="ctr"/>
          <c:showLegendKey val="0"/>
          <c:showVal val="1"/>
          <c:showCatName val="0"/>
          <c:showSerName val="0"/>
          <c:showPercent val="0"/>
          <c:showBubbleSize val="0"/>
        </c:dLbls>
        <c:gapWidth val="41"/>
        <c:overlap val="100"/>
        <c:axId val="101852224"/>
        <c:axId val="101852640"/>
      </c:barChart>
      <c:valAx>
        <c:axId val="101852640"/>
        <c:scaling>
          <c:orientation val="minMax"/>
        </c:scaling>
        <c:delete val="1"/>
        <c:axPos val="b"/>
        <c:numFmt formatCode="General" sourceLinked="1"/>
        <c:majorTickMark val="out"/>
        <c:minorTickMark val="none"/>
        <c:tickLblPos val="nextTo"/>
        <c:crossAx val="101852224"/>
        <c:crosses val="autoZero"/>
        <c:crossBetween val="between"/>
      </c:valAx>
      <c:catAx>
        <c:axId val="10185222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j-lt"/>
                <a:ea typeface="+mn-ea"/>
                <a:cs typeface="+mn-cs"/>
              </a:defRPr>
            </a:pPr>
            <a:endParaRPr lang="es-CO"/>
          </a:p>
        </c:txPr>
        <c:crossAx val="101852640"/>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j-lt"/>
                <a:ea typeface="+mn-ea"/>
                <a:cs typeface="+mn-cs"/>
              </a:defRPr>
            </a:pPr>
            <a:endParaRPr lang="es-CO"/>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a:latin typeface="+mj-lt"/>
        </a:defRPr>
      </a:pPr>
      <a:endParaRPr lang="es-CO"/>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900" b="1" i="0" u="none" strike="noStrike" kern="1200" spc="0" baseline="0">
                <a:solidFill>
                  <a:schemeClr val="tx1">
                    <a:lumMod val="65000"/>
                    <a:lumOff val="35000"/>
                  </a:schemeClr>
                </a:solidFill>
                <a:latin typeface="+mj-lt"/>
                <a:ea typeface="+mn-ea"/>
                <a:cs typeface="+mn-cs"/>
              </a:defRPr>
            </a:pPr>
            <a:r>
              <a:rPr lang="es-CO" sz="900" b="1"/>
              <a:t>24.1 ¿Si la respuesta es sí, mencione en qué periodo de tiempo posterior a la visita se hizo contacto para seguimiento de parte del asesor??</a:t>
            </a:r>
          </a:p>
        </c:rich>
      </c:tx>
      <c:layout>
        <c:manualLayout>
          <c:xMode val="edge"/>
          <c:yMode val="edge"/>
          <c:x val="0.1347670138888889"/>
          <c:y val="6.3116347283040039E-3"/>
        </c:manualLayout>
      </c:layout>
      <c:overlay val="0"/>
      <c:spPr>
        <a:noFill/>
        <a:ln>
          <a:noFill/>
        </a:ln>
        <a:effectLst/>
      </c:spPr>
      <c:txPr>
        <a:bodyPr rot="0" spcFirstLastPara="1" vertOverflow="ellipsis" vert="horz" wrap="square" anchor="ctr" anchorCtr="1"/>
        <a:lstStyle/>
        <a:p>
          <a:pPr>
            <a:defRPr sz="90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0.26957152777777776"/>
          <c:y val="0.2297668621285516"/>
          <c:w val="0.73042847222222218"/>
          <c:h val="0.4565140791697665"/>
        </c:manualLayout>
      </c:layout>
      <c:barChart>
        <c:barDir val="bar"/>
        <c:grouping val="stacked"/>
        <c:varyColors val="0"/>
        <c:ser>
          <c:idx val="0"/>
          <c:order val="0"/>
          <c:tx>
            <c:strRef>
              <c:f>Tablas!$G$6</c:f>
              <c:strCache>
                <c:ptCount val="1"/>
                <c:pt idx="0">
                  <c:v>Cant</c:v>
                </c:pt>
              </c:strCache>
            </c:strRef>
          </c:tx>
          <c:spPr>
            <a:solidFill>
              <a:srgbClr val="2B8B4B"/>
            </a:solidFill>
            <a:ln w="19050">
              <a:solidFill>
                <a:schemeClr val="lt1"/>
              </a:solidFill>
            </a:ln>
            <a:effectLst/>
          </c:spPr>
          <c:invertIfNegative val="0"/>
          <c:dPt>
            <c:idx val="0"/>
            <c:invertIfNegative val="0"/>
            <c:bubble3D val="0"/>
            <c:spPr>
              <a:solidFill>
                <a:srgbClr val="504741"/>
              </a:solidFill>
              <a:ln w="19050">
                <a:solidFill>
                  <a:schemeClr val="lt1"/>
                </a:solidFill>
              </a:ln>
              <a:effectLst/>
            </c:spPr>
            <c:extLst>
              <c:ext xmlns:c16="http://schemas.microsoft.com/office/drawing/2014/chart" uri="{C3380CC4-5D6E-409C-BE32-E72D297353CC}">
                <c16:uniqueId val="{00000001-9F06-4477-8A40-B65E960E73A9}"/>
              </c:ext>
            </c:extLst>
          </c:dPt>
          <c:dPt>
            <c:idx val="1"/>
            <c:invertIfNegative val="0"/>
            <c:bubble3D val="0"/>
            <c:spPr>
              <a:solidFill>
                <a:srgbClr val="FFC000"/>
              </a:solidFill>
              <a:ln w="19050">
                <a:solidFill>
                  <a:schemeClr val="lt1"/>
                </a:solidFill>
              </a:ln>
              <a:effectLst/>
            </c:spPr>
            <c:extLst>
              <c:ext xmlns:c16="http://schemas.microsoft.com/office/drawing/2014/chart" uri="{C3380CC4-5D6E-409C-BE32-E72D297353CC}">
                <c16:uniqueId val="{00000003-9F06-4477-8A40-B65E960E73A9}"/>
              </c:ext>
            </c:extLst>
          </c:dPt>
          <c:dLbls>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bg1"/>
                    </a:solidFill>
                    <a:latin typeface="+mj-lt"/>
                    <a:ea typeface="+mn-ea"/>
                    <a:cs typeface="+mn-cs"/>
                  </a:defRPr>
                </a:pPr>
                <a:endParaRPr lang="es-CO"/>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Tablas!$F$270:$F$271</c:f>
              <c:strCache>
                <c:ptCount val="2"/>
                <c:pt idx="0">
                  <c:v>6-10 días </c:v>
                </c:pt>
                <c:pt idx="1">
                  <c:v>3-5 días </c:v>
                </c:pt>
              </c:strCache>
            </c:strRef>
          </c:cat>
          <c:val>
            <c:numRef>
              <c:f>Tablas!$G$270:$G$271</c:f>
              <c:numCache>
                <c:formatCode>General</c:formatCode>
                <c:ptCount val="2"/>
                <c:pt idx="0">
                  <c:v>1</c:v>
                </c:pt>
                <c:pt idx="1">
                  <c:v>0</c:v>
                </c:pt>
              </c:numCache>
            </c:numRef>
          </c:val>
          <c:extLst>
            <c:ext xmlns:c16="http://schemas.microsoft.com/office/drawing/2014/chart" uri="{C3380CC4-5D6E-409C-BE32-E72D297353CC}">
              <c16:uniqueId val="{00000004-9F06-4477-8A40-B65E960E73A9}"/>
            </c:ext>
          </c:extLst>
        </c:ser>
        <c:ser>
          <c:idx val="1"/>
          <c:order val="1"/>
          <c:tx>
            <c:strRef>
              <c:f>Tablas!$H$6</c:f>
              <c:strCache>
                <c:ptCount val="1"/>
                <c:pt idx="0">
                  <c:v>%</c:v>
                </c:pt>
              </c:strCache>
            </c:strRef>
          </c:tx>
          <c:spPr>
            <a:noFill/>
            <a:ln w="19050">
              <a:solidFill>
                <a:schemeClr val="lt1"/>
              </a:solid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j-lt"/>
                    <a:ea typeface="+mn-ea"/>
                    <a:cs typeface="+mn-cs"/>
                  </a:defRPr>
                </a:pPr>
                <a:endParaRPr lang="es-CO"/>
              </a:p>
            </c:txPr>
            <c:dLblPos val="inBase"/>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Tablas!$F$270:$F$271</c:f>
              <c:strCache>
                <c:ptCount val="2"/>
                <c:pt idx="0">
                  <c:v>6-10 días </c:v>
                </c:pt>
                <c:pt idx="1">
                  <c:v>3-5 días </c:v>
                </c:pt>
              </c:strCache>
            </c:strRef>
          </c:cat>
          <c:val>
            <c:numRef>
              <c:f>Tablas!$H$270:$H$271</c:f>
              <c:numCache>
                <c:formatCode>0.0%</c:formatCode>
                <c:ptCount val="2"/>
                <c:pt idx="0">
                  <c:v>1</c:v>
                </c:pt>
                <c:pt idx="1">
                  <c:v>0</c:v>
                </c:pt>
              </c:numCache>
            </c:numRef>
          </c:val>
          <c:extLst>
            <c:ext xmlns:c16="http://schemas.microsoft.com/office/drawing/2014/chart" uri="{C3380CC4-5D6E-409C-BE32-E72D297353CC}">
              <c16:uniqueId val="{00000005-9F06-4477-8A40-B65E960E73A9}"/>
            </c:ext>
          </c:extLst>
        </c:ser>
        <c:dLbls>
          <c:dLblPos val="ctr"/>
          <c:showLegendKey val="0"/>
          <c:showVal val="1"/>
          <c:showCatName val="0"/>
          <c:showSerName val="0"/>
          <c:showPercent val="0"/>
          <c:showBubbleSize val="0"/>
        </c:dLbls>
        <c:gapWidth val="41"/>
        <c:overlap val="100"/>
        <c:axId val="101852224"/>
        <c:axId val="101852640"/>
      </c:barChart>
      <c:valAx>
        <c:axId val="101852640"/>
        <c:scaling>
          <c:orientation val="minMax"/>
        </c:scaling>
        <c:delete val="1"/>
        <c:axPos val="b"/>
        <c:numFmt formatCode="General" sourceLinked="1"/>
        <c:majorTickMark val="out"/>
        <c:minorTickMark val="none"/>
        <c:tickLblPos val="nextTo"/>
        <c:crossAx val="101852224"/>
        <c:crosses val="autoZero"/>
        <c:crossBetween val="between"/>
      </c:valAx>
      <c:catAx>
        <c:axId val="101852224"/>
        <c:scaling>
          <c:orientation val="minMax"/>
        </c:scaling>
        <c:delete val="0"/>
        <c:axPos val="l"/>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mj-lt"/>
                <a:ea typeface="+mn-ea"/>
                <a:cs typeface="+mn-cs"/>
              </a:defRPr>
            </a:pPr>
            <a:endParaRPr lang="es-CO"/>
          </a:p>
        </c:txPr>
        <c:crossAx val="101852640"/>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j-lt"/>
                <a:ea typeface="+mn-ea"/>
                <a:cs typeface="+mn-cs"/>
              </a:defRPr>
            </a:pPr>
            <a:endParaRPr lang="es-CO"/>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a:latin typeface="+mj-lt"/>
        </a:defRPr>
      </a:pPr>
      <a:endParaRPr lang="es-CO"/>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8"/>
    </mc:Choice>
    <mc:Fallback>
      <c:style val="8"/>
    </mc:Fallback>
  </mc:AlternateContent>
  <c:chart>
    <c:title>
      <c:tx>
        <c:rich>
          <a:bodyPr rot="0" spcFirstLastPara="1" vertOverflow="ellipsis" vert="horz" wrap="square" anchor="ctr" anchorCtr="1"/>
          <a:lstStyle/>
          <a:p>
            <a:pPr>
              <a:defRPr sz="1200" b="1" i="0" u="none" strike="noStrike" kern="1200" spc="0" baseline="0">
                <a:solidFill>
                  <a:schemeClr val="tx1">
                    <a:lumMod val="65000"/>
                    <a:lumOff val="35000"/>
                  </a:schemeClr>
                </a:solidFill>
                <a:latin typeface="+mj-lt"/>
                <a:ea typeface="+mn-ea"/>
                <a:cs typeface="+mn-cs"/>
              </a:defRPr>
            </a:pPr>
            <a:r>
              <a:rPr lang="es-CO"/>
              <a:t>Sala de Ventas </a:t>
            </a:r>
          </a:p>
        </c:rich>
      </c:tx>
      <c:overlay val="0"/>
      <c:spPr>
        <a:noFill/>
        <a:ln>
          <a:noFill/>
        </a:ln>
        <a:effectLst/>
      </c:spPr>
      <c:txPr>
        <a:bodyPr rot="0" spcFirstLastPara="1" vertOverflow="ellipsis" vert="horz" wrap="square" anchor="ctr" anchorCtr="1"/>
        <a:lstStyle/>
        <a:p>
          <a:pPr>
            <a:defRPr sz="1200" b="1" i="0" u="none" strike="noStrike" kern="1200" spc="0" baseline="0">
              <a:solidFill>
                <a:schemeClr val="tx1">
                  <a:lumMod val="65000"/>
                  <a:lumOff val="35000"/>
                </a:schemeClr>
              </a:solidFill>
              <a:latin typeface="+mj-lt"/>
              <a:ea typeface="+mn-ea"/>
              <a:cs typeface="+mn-cs"/>
            </a:defRPr>
          </a:pPr>
          <a:endParaRPr lang="es-CO"/>
        </a:p>
      </c:txPr>
    </c:title>
    <c:autoTitleDeleted val="0"/>
    <c:plotArea>
      <c:layout>
        <c:manualLayout>
          <c:layoutTarget val="inner"/>
          <c:xMode val="edge"/>
          <c:yMode val="edge"/>
          <c:x val="6.9540231363459798E-2"/>
          <c:y val="6.2759387937138325E-2"/>
          <c:w val="0.93045976863654023"/>
          <c:h val="0.45821006663322728"/>
        </c:manualLayout>
      </c:layout>
      <c:barChart>
        <c:barDir val="col"/>
        <c:grouping val="stacked"/>
        <c:varyColors val="0"/>
        <c:ser>
          <c:idx val="0"/>
          <c:order val="0"/>
          <c:tx>
            <c:strRef>
              <c:f>Tablas!$G$6</c:f>
              <c:strCache>
                <c:ptCount val="1"/>
                <c:pt idx="0">
                  <c:v>Cant</c:v>
                </c:pt>
              </c:strCache>
            </c:strRef>
          </c:tx>
          <c:spPr>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lin ang="0" scaled="1"/>
              <a:tileRect/>
            </a:gradFill>
            <a:ln w="19050">
              <a:solidFill>
                <a:schemeClr val="lt1"/>
              </a:solidFill>
            </a:ln>
            <a:effectLst/>
          </c:spPr>
          <c:invertIfNegative val="0"/>
          <c:cat>
            <c:strRef>
              <c:f>Tablas!$F$7:$F$20</c:f>
              <c:strCache>
                <c:ptCount val="14"/>
                <c:pt idx="0">
                  <c:v>Sala Virtual</c:v>
                </c:pt>
                <c:pt idx="1">
                  <c:v>Jaramillo Mora</c:v>
                </c:pt>
                <c:pt idx="2">
                  <c:v>Melendez</c:v>
                </c:pt>
                <c:pt idx="3">
                  <c:v>Sala Armenia</c:v>
                </c:pt>
                <c:pt idx="4">
                  <c:v>Sala Cerrito</c:v>
                </c:pt>
                <c:pt idx="5">
                  <c:v>Sala Ciudad del Valle</c:v>
                </c:pt>
                <c:pt idx="6">
                  <c:v>Sala Encanto del valle</c:v>
                </c:pt>
                <c:pt idx="7">
                  <c:v>Sala Parque Natura</c:v>
                </c:pt>
                <c:pt idx="8">
                  <c:v>Sala Vivero</c:v>
                </c:pt>
                <c:pt idx="9">
                  <c:v>Sala Leparc29</c:v>
                </c:pt>
                <c:pt idx="10">
                  <c:v>M+d</c:v>
                </c:pt>
                <c:pt idx="11">
                  <c:v>Sala Valle del Lili</c:v>
                </c:pt>
                <c:pt idx="12">
                  <c:v>Habitare - Virtual </c:v>
                </c:pt>
                <c:pt idx="13">
                  <c:v>JM Inmobiliaria - Virtual </c:v>
                </c:pt>
              </c:strCache>
            </c:strRef>
          </c:cat>
          <c:val>
            <c:numRef>
              <c:f>Tablas!$G$7:$G$20</c:f>
              <c:numCache>
                <c:formatCode>General</c:formatCode>
                <c:ptCount val="14"/>
                <c:pt idx="0">
                  <c:v>0</c:v>
                </c:pt>
                <c:pt idx="1">
                  <c:v>0</c:v>
                </c:pt>
                <c:pt idx="2">
                  <c:v>0</c:v>
                </c:pt>
                <c:pt idx="3">
                  <c:v>0</c:v>
                </c:pt>
                <c:pt idx="4">
                  <c:v>0</c:v>
                </c:pt>
                <c:pt idx="5">
                  <c:v>2</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0-5BEA-41F5-A603-69D308F03229}"/>
            </c:ext>
          </c:extLst>
        </c:ser>
        <c:ser>
          <c:idx val="1"/>
          <c:order val="1"/>
          <c:tx>
            <c:strRef>
              <c:f>Tablas!$H$6</c:f>
              <c:strCache>
                <c:ptCount val="1"/>
                <c:pt idx="0">
                  <c:v>%</c:v>
                </c:pt>
              </c:strCache>
            </c:strRef>
          </c:tx>
          <c:spPr>
            <a:noFill/>
            <a:ln w="19050">
              <a:solidFill>
                <a:schemeClr val="lt1"/>
              </a:solidFill>
            </a:ln>
            <a:effectLst/>
          </c:spPr>
          <c:invertIfNegative val="0"/>
          <c:cat>
            <c:strRef>
              <c:f>Tablas!$F$7:$F$20</c:f>
              <c:strCache>
                <c:ptCount val="14"/>
                <c:pt idx="0">
                  <c:v>Sala Virtual</c:v>
                </c:pt>
                <c:pt idx="1">
                  <c:v>Jaramillo Mora</c:v>
                </c:pt>
                <c:pt idx="2">
                  <c:v>Melendez</c:v>
                </c:pt>
                <c:pt idx="3">
                  <c:v>Sala Armenia</c:v>
                </c:pt>
                <c:pt idx="4">
                  <c:v>Sala Cerrito</c:v>
                </c:pt>
                <c:pt idx="5">
                  <c:v>Sala Ciudad del Valle</c:v>
                </c:pt>
                <c:pt idx="6">
                  <c:v>Sala Encanto del valle</c:v>
                </c:pt>
                <c:pt idx="7">
                  <c:v>Sala Parque Natura</c:v>
                </c:pt>
                <c:pt idx="8">
                  <c:v>Sala Vivero</c:v>
                </c:pt>
                <c:pt idx="9">
                  <c:v>Sala Leparc29</c:v>
                </c:pt>
                <c:pt idx="10">
                  <c:v>M+d</c:v>
                </c:pt>
                <c:pt idx="11">
                  <c:v>Sala Valle del Lili</c:v>
                </c:pt>
                <c:pt idx="12">
                  <c:v>Habitare - Virtual </c:v>
                </c:pt>
                <c:pt idx="13">
                  <c:v>JM Inmobiliaria - Virtual </c:v>
                </c:pt>
              </c:strCache>
            </c:strRef>
          </c:cat>
          <c:val>
            <c:numRef>
              <c:f>Tablas!$H$7:$H$20</c:f>
              <c:numCache>
                <c:formatCode>0.0%</c:formatCode>
                <c:ptCount val="14"/>
                <c:pt idx="0">
                  <c:v>0</c:v>
                </c:pt>
                <c:pt idx="1">
                  <c:v>0</c:v>
                </c:pt>
                <c:pt idx="2">
                  <c:v>0</c:v>
                </c:pt>
                <c:pt idx="3">
                  <c:v>0</c:v>
                </c:pt>
                <c:pt idx="4">
                  <c:v>0</c:v>
                </c:pt>
                <c:pt idx="5">
                  <c:v>1</c:v>
                </c:pt>
                <c:pt idx="6">
                  <c:v>0</c:v>
                </c:pt>
                <c:pt idx="7">
                  <c:v>0</c:v>
                </c:pt>
                <c:pt idx="8">
                  <c:v>0</c:v>
                </c:pt>
                <c:pt idx="9">
                  <c:v>0</c:v>
                </c:pt>
                <c:pt idx="10">
                  <c:v>0</c:v>
                </c:pt>
                <c:pt idx="11">
                  <c:v>0</c:v>
                </c:pt>
                <c:pt idx="12">
                  <c:v>0</c:v>
                </c:pt>
                <c:pt idx="13">
                  <c:v>0</c:v>
                </c:pt>
              </c:numCache>
            </c:numRef>
          </c:val>
          <c:extLst>
            <c:ext xmlns:c16="http://schemas.microsoft.com/office/drawing/2014/chart" uri="{C3380CC4-5D6E-409C-BE32-E72D297353CC}">
              <c16:uniqueId val="{00000001-5BEA-41F5-A603-69D308F03229}"/>
            </c:ext>
          </c:extLst>
        </c:ser>
        <c:dLbls>
          <c:showLegendKey val="0"/>
          <c:showVal val="0"/>
          <c:showCatName val="0"/>
          <c:showSerName val="0"/>
          <c:showPercent val="0"/>
          <c:showBubbleSize val="0"/>
        </c:dLbls>
        <c:gapWidth val="50"/>
        <c:overlap val="100"/>
        <c:axId val="101850560"/>
        <c:axId val="101848896"/>
      </c:barChart>
      <c:valAx>
        <c:axId val="101848896"/>
        <c:scaling>
          <c:orientation val="minMax"/>
        </c:scaling>
        <c:delete val="1"/>
        <c:axPos val="l"/>
        <c:numFmt formatCode="General" sourceLinked="1"/>
        <c:majorTickMark val="out"/>
        <c:minorTickMark val="none"/>
        <c:tickLblPos val="nextTo"/>
        <c:crossAx val="101850560"/>
        <c:crosses val="autoZero"/>
        <c:crossBetween val="between"/>
      </c:valAx>
      <c:catAx>
        <c:axId val="101850560"/>
        <c:scaling>
          <c:orientation val="minMax"/>
        </c:scaling>
        <c:delete val="1"/>
        <c:axPos val="b"/>
        <c:numFmt formatCode="General" sourceLinked="1"/>
        <c:majorTickMark val="out"/>
        <c:minorTickMark val="none"/>
        <c:tickLblPos val="nextTo"/>
        <c:crossAx val="101848896"/>
        <c:crosses val="autoZero"/>
        <c:auto val="1"/>
        <c:lblAlgn val="ctr"/>
        <c:lblOffset val="100"/>
        <c:noMultiLvlLbl val="0"/>
      </c:catAx>
      <c:dTable>
        <c:showHorzBorder val="1"/>
        <c:showVertBorder val="1"/>
        <c:showOutline val="1"/>
        <c:showKeys val="1"/>
        <c:spPr>
          <a:noFill/>
          <a:ln w="9525" cap="flat" cmpd="sng" algn="ctr">
            <a:solidFill>
              <a:schemeClr val="tx1">
                <a:lumMod val="15000"/>
                <a:lumOff val="85000"/>
              </a:schemeClr>
            </a:solidFill>
            <a:round/>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j-lt"/>
                <a:ea typeface="+mn-ea"/>
                <a:cs typeface="+mn-cs"/>
              </a:defRPr>
            </a:pPr>
            <a:endParaRPr lang="es-CO"/>
          </a:p>
        </c:txPr>
      </c:dTable>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rgbClr val="504741"/>
      </a:solidFill>
      <a:round/>
    </a:ln>
    <a:effectLst/>
  </c:spPr>
  <c:txPr>
    <a:bodyPr/>
    <a:lstStyle/>
    <a:p>
      <a:pPr>
        <a:defRPr sz="1000" b="1">
          <a:latin typeface="+mj-lt"/>
        </a:defRPr>
      </a:pPr>
      <a:endParaRPr lang="es-CO"/>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3.6888888888888888E-2"/>
          <c:y val="0.17171296296296296"/>
          <c:w val="0.96311111111111114"/>
          <c:h val="0.61498432487605714"/>
        </c:manualLayout>
      </c:layout>
      <c:bar3DChart>
        <c:barDir val="bar"/>
        <c:grouping val="stacked"/>
        <c:varyColors val="0"/>
        <c:ser>
          <c:idx val="0"/>
          <c:order val="0"/>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rgbClr val="2B8B4B"/>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'Favorabilidad General '!#REF!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'Favorabilidad General '!#REF!</c15:sqref>
                        </c15:formulaRef>
                      </c:ext>
                    </c:extLst>
                    <c:strCache>
                      <c:ptCount val="1"/>
                      <c:pt idx="0">
                        <c:v>#REF!</c:v>
                      </c:pt>
                    </c:strCache>
                  </c:strRef>
                </c15:tx>
              </c15:filteredSeriesTitle>
            </c:ext>
            <c:ext xmlns:c16="http://schemas.microsoft.com/office/drawing/2014/chart" uri="{C3380CC4-5D6E-409C-BE32-E72D297353CC}">
              <c16:uniqueId val="{00000001-4723-45C2-99CB-2044D2154B7A}"/>
            </c:ext>
          </c:extLst>
        </c:ser>
        <c:ser>
          <c:idx val="1"/>
          <c:order val="1"/>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rgbClr val="FFC000"/>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'Favorabilidad General '!#REF!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'Favorabilidad General '!#REF!</c15:sqref>
                        </c15:formulaRef>
                      </c:ext>
                    </c:extLst>
                    <c:strCache>
                      <c:ptCount val="1"/>
                      <c:pt idx="0">
                        <c:v>#REF!</c:v>
                      </c:pt>
                    </c:strCache>
                  </c:strRef>
                </c15:tx>
              </c15:filteredSeriesTitle>
            </c:ext>
            <c:ext xmlns:c16="http://schemas.microsoft.com/office/drawing/2014/chart" uri="{C3380CC4-5D6E-409C-BE32-E72D297353CC}">
              <c16:uniqueId val="{00000003-4723-45C2-99CB-2044D2154B7A}"/>
            </c:ext>
          </c:extLst>
        </c:ser>
        <c:ser>
          <c:idx val="2"/>
          <c:order val="2"/>
          <c:spPr>
            <a:solidFill>
              <a:schemeClr val="accent3"/>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rgbClr val="C00000"/>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'Favorabilidad General '!#REF!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'Favorabilidad General '!#REF!</c15:sqref>
                        </c15:formulaRef>
                      </c:ext>
                    </c:extLst>
                    <c:strCache>
                      <c:ptCount val="1"/>
                      <c:pt idx="0">
                        <c:v>#REF!</c:v>
                      </c:pt>
                    </c:strCache>
                  </c:strRef>
                </c15:tx>
              </c15:filteredSeriesTitle>
            </c:ext>
            <c:ext xmlns:c16="http://schemas.microsoft.com/office/drawing/2014/chart" uri="{C3380CC4-5D6E-409C-BE32-E72D297353CC}">
              <c16:uniqueId val="{00000005-4723-45C2-99CB-2044D2154B7A}"/>
            </c:ext>
          </c:extLst>
        </c:ser>
        <c:dLbls>
          <c:showLegendKey val="0"/>
          <c:showVal val="1"/>
          <c:showCatName val="0"/>
          <c:showSerName val="0"/>
          <c:showPercent val="0"/>
          <c:showBubbleSize val="0"/>
        </c:dLbls>
        <c:gapWidth val="50"/>
        <c:shape val="box"/>
        <c:axId val="195144271"/>
        <c:axId val="195142191"/>
        <c:axId val="0"/>
      </c:bar3DChart>
      <c:catAx>
        <c:axId val="195144271"/>
        <c:scaling>
          <c:orientation val="minMax"/>
        </c:scaling>
        <c:delete val="1"/>
        <c:axPos val="l"/>
        <c:numFmt formatCode="General" sourceLinked="1"/>
        <c:majorTickMark val="none"/>
        <c:minorTickMark val="none"/>
        <c:tickLblPos val="nextTo"/>
        <c:crossAx val="195142191"/>
        <c:crosses val="autoZero"/>
        <c:auto val="1"/>
        <c:lblAlgn val="ctr"/>
        <c:lblOffset val="100"/>
        <c:noMultiLvlLbl val="0"/>
      </c:catAx>
      <c:valAx>
        <c:axId val="195142191"/>
        <c:scaling>
          <c:orientation val="minMax"/>
        </c:scaling>
        <c:delete val="1"/>
        <c:axPos val="b"/>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numFmt formatCode="General" sourceLinked="1"/>
        <c:majorTickMark val="none"/>
        <c:minorTickMark val="none"/>
        <c:tickLblPos val="nextTo"/>
        <c:crossAx val="19514427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23055555555555557"/>
          <c:y val="1.9260641208964507E-2"/>
          <c:w val="0.60591697951608903"/>
          <c:h val="0.98073935879103546"/>
        </c:manualLayout>
      </c:layout>
      <c:doughnutChart>
        <c:varyColors val="1"/>
        <c:ser>
          <c:idx val="0"/>
          <c:order val="0"/>
          <c:tx>
            <c:strRef>
              <c:f>Tablas!$H$282</c:f>
              <c:strCache>
                <c:ptCount val="1"/>
                <c:pt idx="0">
                  <c:v>ESCALA</c:v>
                </c:pt>
              </c:strCache>
            </c:strRef>
          </c:tx>
          <c:dPt>
            <c:idx val="0"/>
            <c:bubble3D val="0"/>
            <c:spPr>
              <a:solidFill>
                <a:srgbClr val="2B8B4B"/>
              </a:solidFill>
              <a:ln w="19050">
                <a:solidFill>
                  <a:schemeClr val="lt1"/>
                </a:solidFill>
              </a:ln>
              <a:effectLst/>
            </c:spPr>
            <c:extLst>
              <c:ext xmlns:c16="http://schemas.microsoft.com/office/drawing/2014/chart" uri="{C3380CC4-5D6E-409C-BE32-E72D297353CC}">
                <c16:uniqueId val="{00000001-F18B-48B3-B6CF-1426C32DBB86}"/>
              </c:ext>
            </c:extLst>
          </c:dPt>
          <c:dPt>
            <c:idx val="1"/>
            <c:bubble3D val="0"/>
            <c:spPr>
              <a:gradFill flip="none" rotWithShape="1">
                <a:gsLst>
                  <a:gs pos="70000">
                    <a:srgbClr val="00B050"/>
                  </a:gs>
                  <a:gs pos="23000">
                    <a:srgbClr val="FFC000"/>
                  </a:gs>
                  <a:gs pos="100000">
                    <a:schemeClr val="accent1">
                      <a:lumMod val="45000"/>
                      <a:lumOff val="55000"/>
                    </a:schemeClr>
                  </a:gs>
                  <a:gs pos="100000">
                    <a:srgbClr val="2B8B4B"/>
                  </a:gs>
                </a:gsLst>
                <a:lin ang="7800000" scaled="0"/>
                <a:tileRect/>
              </a:gradFill>
              <a:ln w="19050">
                <a:gradFill>
                  <a:gsLst>
                    <a:gs pos="0">
                      <a:schemeClr val="accent1">
                        <a:lumMod val="5000"/>
                        <a:lumOff val="95000"/>
                      </a:schemeClr>
                    </a:gs>
                    <a:gs pos="100000">
                      <a:schemeClr val="accent1">
                        <a:lumMod val="45000"/>
                        <a:lumOff val="55000"/>
                      </a:schemeClr>
                    </a:gs>
                    <a:gs pos="100000">
                      <a:schemeClr val="accent1">
                        <a:lumMod val="30000"/>
                        <a:lumOff val="70000"/>
                      </a:schemeClr>
                    </a:gs>
                  </a:gsLst>
                  <a:lin ang="5400000" scaled="1"/>
                </a:gradFill>
              </a:ln>
              <a:effectLst/>
            </c:spPr>
            <c:extLst>
              <c:ext xmlns:c16="http://schemas.microsoft.com/office/drawing/2014/chart" uri="{C3380CC4-5D6E-409C-BE32-E72D297353CC}">
                <c16:uniqueId val="{00000003-F18B-48B3-B6CF-1426C32DBB86}"/>
              </c:ext>
            </c:extLst>
          </c:dPt>
          <c:dPt>
            <c:idx val="2"/>
            <c:bubble3D val="0"/>
            <c:spPr>
              <a:solidFill>
                <a:srgbClr val="FFC000"/>
              </a:solidFill>
              <a:ln w="19050">
                <a:solidFill>
                  <a:schemeClr val="lt1"/>
                </a:solidFill>
              </a:ln>
              <a:effectLst/>
            </c:spPr>
            <c:extLst>
              <c:ext xmlns:c16="http://schemas.microsoft.com/office/drawing/2014/chart" uri="{C3380CC4-5D6E-409C-BE32-E72D297353CC}">
                <c16:uniqueId val="{00000005-F18B-48B3-B6CF-1426C32DBB86}"/>
              </c:ext>
            </c:extLst>
          </c:dPt>
          <c:dPt>
            <c:idx val="3"/>
            <c:bubble3D val="0"/>
            <c:spPr>
              <a:gradFill flip="none" rotWithShape="1">
                <a:gsLst>
                  <a:gs pos="49000">
                    <a:srgbClr val="FF0000"/>
                  </a:gs>
                  <a:gs pos="25000">
                    <a:srgbClr val="FFC000"/>
                  </a:gs>
                  <a:gs pos="70000">
                    <a:srgbClr val="C00000"/>
                  </a:gs>
                </a:gsLst>
                <a:lin ang="2400000" scaled="0"/>
                <a:tileRect/>
              </a:gradFill>
              <a:ln w="19050">
                <a:solidFill>
                  <a:schemeClr val="lt1"/>
                </a:solidFill>
              </a:ln>
              <a:effectLst/>
            </c:spPr>
            <c:extLst>
              <c:ext xmlns:c16="http://schemas.microsoft.com/office/drawing/2014/chart" uri="{C3380CC4-5D6E-409C-BE32-E72D297353CC}">
                <c16:uniqueId val="{00000007-F18B-48B3-B6CF-1426C32DBB86}"/>
              </c:ext>
            </c:extLst>
          </c:dPt>
          <c:dPt>
            <c:idx val="4"/>
            <c:bubble3D val="0"/>
            <c:spPr>
              <a:solidFill>
                <a:srgbClr val="C00000"/>
              </a:solidFill>
              <a:ln w="19050">
                <a:solidFill>
                  <a:schemeClr val="lt1"/>
                </a:solidFill>
              </a:ln>
              <a:effectLst/>
            </c:spPr>
            <c:extLst>
              <c:ext xmlns:c16="http://schemas.microsoft.com/office/drawing/2014/chart" uri="{C3380CC4-5D6E-409C-BE32-E72D297353CC}">
                <c16:uniqueId val="{00000009-F18B-48B3-B6CF-1426C32DBB86}"/>
              </c:ext>
            </c:extLst>
          </c:dPt>
          <c:dPt>
            <c:idx val="5"/>
            <c:bubble3D val="0"/>
            <c:spPr>
              <a:noFill/>
              <a:ln w="19050">
                <a:noFill/>
              </a:ln>
              <a:effectLst/>
            </c:spPr>
            <c:extLst>
              <c:ext xmlns:c16="http://schemas.microsoft.com/office/drawing/2014/chart" uri="{C3380CC4-5D6E-409C-BE32-E72D297353CC}">
                <c16:uniqueId val="{0000000B-F18B-48B3-B6CF-1426C32DBB86}"/>
              </c:ext>
            </c:extLst>
          </c:dPt>
          <c:dLbls>
            <c:dLbl>
              <c:idx val="0"/>
              <c:layout>
                <c:manualLayout>
                  <c:x val="-0.10261429411007733"/>
                  <c:y val="-8.2715825570347443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F18B-48B3-B6CF-1426C32DBB86}"/>
                </c:ext>
              </c:extLst>
            </c:dLbl>
            <c:dLbl>
              <c:idx val="1"/>
              <c:layout>
                <c:manualLayout>
                  <c:x val="-6.77462050105756E-2"/>
                  <c:y val="-0.11868031059224396"/>
                </c:manualLayout>
              </c:layout>
              <c:tx>
                <c:rich>
                  <a:bodyPr/>
                  <a:lstStyle/>
                  <a:p>
                    <a:r>
                      <a:rPr lang="en-US"/>
                      <a:t>2</a:t>
                    </a:r>
                  </a:p>
                </c:rich>
              </c:tx>
              <c:showLegendKey val="0"/>
              <c:showVal val="1"/>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3-F18B-48B3-B6CF-1426C32DBB86}"/>
                </c:ext>
              </c:extLst>
            </c:dLbl>
            <c:dLbl>
              <c:idx val="2"/>
              <c:layout>
                <c:manualLayout>
                  <c:x val="-8.8463152550903434E-3"/>
                  <c:y val="-0.12985988401935197"/>
                </c:manualLayout>
              </c:layout>
              <c:tx>
                <c:rich>
                  <a:bodyPr/>
                  <a:lstStyle/>
                  <a:p>
                    <a:r>
                      <a:rPr lang="en-US"/>
                      <a:t>3</a:t>
                    </a:r>
                  </a:p>
                </c:rich>
              </c:tx>
              <c:showLegendKey val="0"/>
              <c:showVal val="1"/>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5-F18B-48B3-B6CF-1426C32DBB86}"/>
                </c:ext>
              </c:extLst>
            </c:dLbl>
            <c:dLbl>
              <c:idx val="3"/>
              <c:layout>
                <c:manualLayout>
                  <c:x val="6.9731092711966411E-2"/>
                  <c:y val="-0.11817466991383359"/>
                </c:manualLayout>
              </c:layout>
              <c:tx>
                <c:rich>
                  <a:bodyPr/>
                  <a:lstStyle/>
                  <a:p>
                    <a:r>
                      <a:rPr lang="en-US"/>
                      <a:t>4</a:t>
                    </a:r>
                  </a:p>
                </c:rich>
              </c:tx>
              <c:showLegendKey val="0"/>
              <c:showVal val="1"/>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7-F18B-48B3-B6CF-1426C32DBB86}"/>
                </c:ext>
              </c:extLst>
            </c:dLbl>
            <c:dLbl>
              <c:idx val="4"/>
              <c:layout>
                <c:manualLayout>
                  <c:x val="0.10430179137386413"/>
                  <c:y val="-4.4787314207083338E-2"/>
                </c:manualLayout>
              </c:layout>
              <c:tx>
                <c:rich>
                  <a:bodyPr/>
                  <a:lstStyle/>
                  <a:p>
                    <a:r>
                      <a:rPr lang="en-US"/>
                      <a:t>5</a:t>
                    </a:r>
                  </a:p>
                </c:rich>
              </c:tx>
              <c:showLegendKey val="0"/>
              <c:showVal val="1"/>
              <c:showCatName val="0"/>
              <c:showSerName val="0"/>
              <c:showPercent val="0"/>
              <c:showBubbleSize val="0"/>
              <c:extLst>
                <c:ext xmlns:c15="http://schemas.microsoft.com/office/drawing/2012/chart" uri="{CE6537A1-D6FC-4f65-9D91-7224C49458BB}">
                  <c15:showDataLabelsRange val="0"/>
                </c:ext>
                <c:ext xmlns:c16="http://schemas.microsoft.com/office/drawing/2014/chart" uri="{C3380CC4-5D6E-409C-BE32-E72D297353CC}">
                  <c16:uniqueId val="{00000009-F18B-48B3-B6CF-1426C32DBB86}"/>
                </c:ext>
              </c:extLst>
            </c:dLbl>
            <c:dLbl>
              <c:idx val="5"/>
              <c:delete val="1"/>
              <c:extLst>
                <c:ext xmlns:c15="http://schemas.microsoft.com/office/drawing/2012/chart" uri="{CE6537A1-D6FC-4f65-9D91-7224C49458BB}"/>
                <c:ext xmlns:c16="http://schemas.microsoft.com/office/drawing/2014/chart" uri="{C3380CC4-5D6E-409C-BE32-E72D297353CC}">
                  <c16:uniqueId val="{0000000B-F18B-48B3-B6CF-1426C32DBB86}"/>
                </c:ext>
              </c:extLst>
            </c:dLbl>
            <c:spPr>
              <a:noFill/>
              <a:ln>
                <a:noFill/>
              </a:ln>
              <a:effectLst/>
            </c:spPr>
            <c:txPr>
              <a:bodyPr rot="0" spcFirstLastPara="1" vertOverflow="ellipsis" vert="horz" wrap="square" lIns="38100" tIns="19050" rIns="38100" bIns="19050" anchor="ctr" anchorCtr="1">
                <a:spAutoFit/>
              </a:bodyPr>
              <a:lstStyle/>
              <a:p>
                <a:pPr>
                  <a:defRPr sz="2000" b="1"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extLst>
          </c:dLbls>
          <c:val>
            <c:numRef>
              <c:f>Tablas!$H$283:$H$288</c:f>
              <c:numCache>
                <c:formatCode>General</c:formatCode>
                <c:ptCount val="6"/>
                <c:pt idx="0">
                  <c:v>1</c:v>
                </c:pt>
                <c:pt idx="1">
                  <c:v>1</c:v>
                </c:pt>
                <c:pt idx="2">
                  <c:v>1</c:v>
                </c:pt>
                <c:pt idx="3">
                  <c:v>1</c:v>
                </c:pt>
                <c:pt idx="4">
                  <c:v>1</c:v>
                </c:pt>
                <c:pt idx="5">
                  <c:v>5</c:v>
                </c:pt>
              </c:numCache>
            </c:numRef>
          </c:val>
          <c:extLst>
            <c:ext xmlns:c16="http://schemas.microsoft.com/office/drawing/2014/chart" uri="{C3380CC4-5D6E-409C-BE32-E72D297353CC}">
              <c16:uniqueId val="{0000000C-F18B-48B3-B6CF-1426C32DBB86}"/>
            </c:ext>
          </c:extLst>
        </c:ser>
        <c:dLbls>
          <c:showLegendKey val="0"/>
          <c:showVal val="0"/>
          <c:showCatName val="0"/>
          <c:showSerName val="0"/>
          <c:showPercent val="0"/>
          <c:showBubbleSize val="0"/>
          <c:showLeaderLines val="0"/>
        </c:dLbls>
        <c:firstSliceAng val="270"/>
        <c:holeSize val="40"/>
      </c:doughnutChart>
      <c:scatterChart>
        <c:scatterStyle val="smoothMarker"/>
        <c:varyColors val="0"/>
        <c:ser>
          <c:idx val="1"/>
          <c:order val="1"/>
          <c:tx>
            <c:v>PUNTOS</c:v>
          </c:tx>
          <c:spPr>
            <a:ln w="28575" cap="rnd">
              <a:solidFill>
                <a:schemeClr val="accent2"/>
              </a:solidFill>
              <a:round/>
            </a:ln>
            <a:effectLst/>
          </c:spPr>
          <c:marker>
            <c:symbol val="circle"/>
            <c:size val="5"/>
            <c:spPr>
              <a:noFill/>
              <a:ln w="9525">
                <a:solidFill>
                  <a:schemeClr val="accent2"/>
                </a:solidFill>
              </a:ln>
              <a:effectLst/>
            </c:spPr>
          </c:marker>
          <c:dPt>
            <c:idx val="0"/>
            <c:marker>
              <c:symbol val="circle"/>
              <c:size val="5"/>
              <c:spPr>
                <a:noFill/>
                <a:ln w="9525">
                  <a:solidFill>
                    <a:schemeClr val="accent2"/>
                  </a:solidFill>
                </a:ln>
                <a:effectLst/>
              </c:spPr>
            </c:marker>
            <c:bubble3D val="0"/>
            <c:spPr>
              <a:ln w="28575" cap="rnd">
                <a:solidFill>
                  <a:schemeClr val="tx1">
                    <a:lumMod val="75000"/>
                    <a:lumOff val="25000"/>
                  </a:schemeClr>
                </a:solidFill>
                <a:round/>
              </a:ln>
              <a:effectLst/>
            </c:spPr>
            <c:extLst>
              <c:ext xmlns:c16="http://schemas.microsoft.com/office/drawing/2014/chart" uri="{C3380CC4-5D6E-409C-BE32-E72D297353CC}">
                <c16:uniqueId val="{0000000E-F18B-48B3-B6CF-1426C32DBB86}"/>
              </c:ext>
            </c:extLst>
          </c:dPt>
          <c:dPt>
            <c:idx val="1"/>
            <c:marker>
              <c:symbol val="circle"/>
              <c:size val="5"/>
              <c:spPr>
                <a:noFill/>
                <a:ln w="9525">
                  <a:solidFill>
                    <a:schemeClr val="accent2"/>
                  </a:solidFill>
                </a:ln>
                <a:effectLst/>
              </c:spPr>
            </c:marker>
            <c:bubble3D val="0"/>
            <c:spPr>
              <a:ln w="60325" cap="rnd" cmpd="sng">
                <a:solidFill>
                  <a:schemeClr val="tx1">
                    <a:lumMod val="65000"/>
                    <a:lumOff val="35000"/>
                  </a:schemeClr>
                </a:solidFill>
                <a:bevel/>
                <a:tailEnd type="stealth" w="lg" len="lg"/>
              </a:ln>
              <a:effectLst/>
            </c:spPr>
            <c:extLst>
              <c:ext xmlns:c16="http://schemas.microsoft.com/office/drawing/2014/chart" uri="{C3380CC4-5D6E-409C-BE32-E72D297353CC}">
                <c16:uniqueId val="{00000010-F18B-48B3-B6CF-1426C32DBB86}"/>
              </c:ext>
            </c:extLst>
          </c:dPt>
          <c:xVal>
            <c:numRef>
              <c:f>Tablas!$H$279:$H$280</c:f>
              <c:numCache>
                <c:formatCode>General</c:formatCode>
                <c:ptCount val="2"/>
                <c:pt idx="0">
                  <c:v>0</c:v>
                </c:pt>
                <c:pt idx="1">
                  <c:v>-0.80901699437494745</c:v>
                </c:pt>
              </c:numCache>
            </c:numRef>
          </c:xVal>
          <c:yVal>
            <c:numRef>
              <c:f>Tablas!$I$279:$I$280</c:f>
              <c:numCache>
                <c:formatCode>General</c:formatCode>
                <c:ptCount val="2"/>
                <c:pt idx="0">
                  <c:v>0</c:v>
                </c:pt>
                <c:pt idx="1">
                  <c:v>0.58778525229247314</c:v>
                </c:pt>
              </c:numCache>
            </c:numRef>
          </c:yVal>
          <c:smooth val="1"/>
          <c:extLst>
            <c:ext xmlns:c16="http://schemas.microsoft.com/office/drawing/2014/chart" uri="{C3380CC4-5D6E-409C-BE32-E72D297353CC}">
              <c16:uniqueId val="{00000011-F18B-48B3-B6CF-1426C32DBB86}"/>
            </c:ext>
          </c:extLst>
        </c:ser>
        <c:dLbls>
          <c:showLegendKey val="0"/>
          <c:showVal val="0"/>
          <c:showCatName val="0"/>
          <c:showSerName val="0"/>
          <c:showPercent val="0"/>
          <c:showBubbleSize val="0"/>
        </c:dLbls>
        <c:axId val="942185183"/>
        <c:axId val="942183743"/>
      </c:scatterChart>
      <c:valAx>
        <c:axId val="942183743"/>
        <c:scaling>
          <c:orientation val="minMax"/>
          <c:max val="1"/>
          <c:min val="-1"/>
        </c:scaling>
        <c:delete val="1"/>
        <c:axPos val="l"/>
        <c:numFmt formatCode="General" sourceLinked="1"/>
        <c:majorTickMark val="out"/>
        <c:minorTickMark val="none"/>
        <c:tickLblPos val="nextTo"/>
        <c:crossAx val="942185183"/>
        <c:crosses val="autoZero"/>
        <c:crossBetween val="midCat"/>
      </c:valAx>
      <c:valAx>
        <c:axId val="942185183"/>
        <c:scaling>
          <c:orientation val="minMax"/>
          <c:max val="1"/>
          <c:min val="-1"/>
        </c:scaling>
        <c:delete val="1"/>
        <c:axPos val="b"/>
        <c:numFmt formatCode="General" sourceLinked="1"/>
        <c:majorTickMark val="out"/>
        <c:minorTickMark val="none"/>
        <c:tickLblPos val="nextTo"/>
        <c:crossAx val="94218374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s-CO"/>
    </a:p>
  </c:txPr>
  <c:printSettings>
    <c:headerFooter/>
    <c:pageMargins b="0.75" l="0.7" r="0.7" t="0.75" header="0.3" footer="0.3"/>
    <c:pageSetup/>
  </c:printSettings>
  <c:userShapes r:id="rId3"/>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3.6888888888888888E-2"/>
          <c:y val="0.17171296296296296"/>
          <c:w val="0.96311111111111114"/>
          <c:h val="0.61498432487605714"/>
        </c:manualLayout>
      </c:layout>
      <c:bar3DChart>
        <c:barDir val="bar"/>
        <c:grouping val="stacked"/>
        <c:varyColors val="0"/>
        <c:ser>
          <c:idx val="0"/>
          <c:order val="0"/>
          <c:tx>
            <c:strRef>
              <c:f>Indicadores!$C$19</c:f>
              <c:strCache>
                <c:ptCount val="1"/>
                <c:pt idx="0">
                  <c:v>Satisfechos</c:v>
                </c:pt>
              </c:strCache>
            </c:strRef>
          </c:tx>
          <c:spPr>
            <a:solidFill>
              <a:srgbClr val="2B8B4B"/>
            </a:solidFill>
            <a:ln>
              <a:noFill/>
            </a:ln>
            <a:effectLst/>
            <a:sp3d/>
          </c:spPr>
          <c:invertIfNegative val="0"/>
          <c:dLbls>
            <c:dLbl>
              <c:idx val="0"/>
              <c:layout>
                <c:manualLayout>
                  <c:x val="-0.16435542391016825"/>
                  <c:y val="-0.27580275976493784"/>
                </c:manualLayout>
              </c:layout>
              <c:tx>
                <c:rich>
                  <a:bodyPr/>
                  <a:lstStyle/>
                  <a:p>
                    <a:fld id="{9071079D-AC24-A349-8E52-05A797B0D557}" type="CELLRANGE">
                      <a:rPr lang="en-US" baseline="0"/>
                      <a:pPr/>
                      <a:t>[CELLRANGE]</a:t>
                    </a:fld>
                    <a:r>
                      <a:rPr lang="en-US" baseline="0"/>
                      <a:t>; </a:t>
                    </a:r>
                    <a:fld id="{8DCD424C-AD8A-B34E-B4A9-46BD968C819F}" type="VALUE">
                      <a:rPr lang="en-US" baseline="0"/>
                      <a:pPr/>
                      <a:t>[VALOR]</a:t>
                    </a:fld>
                    <a:endParaRPr lang="en-US" baseline="0"/>
                  </a:p>
                </c:rich>
              </c:tx>
              <c:showLegendKey val="0"/>
              <c:showVal val="1"/>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6-D584-407A-9781-0AD14878EA6D}"/>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rgbClr val="2B8B4B"/>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15:showLeaderLines val="0"/>
              </c:ext>
            </c:extLst>
          </c:dLbls>
          <c:cat>
            <c:strLit>
              <c:ptCount val="1"/>
              <c:pt idx="0">
                <c:v>1</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Indicadores!$D$19:$E$19</c15:sqref>
                  </c15:fullRef>
                </c:ext>
              </c:extLst>
              <c:f>Indicadores!$D$19</c:f>
              <c:numCache>
                <c:formatCode>0.0%</c:formatCode>
                <c:ptCount val="1"/>
                <c:pt idx="0" formatCode="General">
                  <c:v>0</c:v>
                </c:pt>
              </c:numCache>
            </c:numRef>
          </c:val>
          <c:extLst>
            <c:ext xmlns:c15="http://schemas.microsoft.com/office/drawing/2012/chart" uri="{02D57815-91ED-43cb-92C2-25804820EDAC}">
              <c15:datalabelsRange>
                <c15:f>Indicadores!$E$19:$E$21</c15:f>
                <c15:dlblRangeCache>
                  <c:ptCount val="3"/>
                  <c:pt idx="0">
                    <c:v>0,0%</c:v>
                  </c:pt>
                  <c:pt idx="1">
                    <c:v>50,0%</c:v>
                  </c:pt>
                  <c:pt idx="2">
                    <c:v>50,0%</c:v>
                  </c:pt>
                </c15:dlblRangeCache>
              </c15:datalabelsRange>
            </c:ext>
            <c:ext xmlns:c16="http://schemas.microsoft.com/office/drawing/2014/chart" uri="{C3380CC4-5D6E-409C-BE32-E72D297353CC}">
              <c16:uniqueId val="{00000000-D584-407A-9781-0AD14878EA6D}"/>
            </c:ext>
          </c:extLst>
        </c:ser>
        <c:ser>
          <c:idx val="1"/>
          <c:order val="1"/>
          <c:tx>
            <c:strRef>
              <c:f>Indicadores!$C$20</c:f>
              <c:strCache>
                <c:ptCount val="1"/>
                <c:pt idx="0">
                  <c:v>Indiferentes</c:v>
                </c:pt>
              </c:strCache>
            </c:strRef>
          </c:tx>
          <c:spPr>
            <a:solidFill>
              <a:srgbClr val="FFC000"/>
            </a:solidFill>
            <a:ln>
              <a:noFill/>
            </a:ln>
            <a:effectLst/>
            <a:sp3d/>
          </c:spPr>
          <c:invertIfNegative val="0"/>
          <c:dLbls>
            <c:dLbl>
              <c:idx val="0"/>
              <c:layout>
                <c:manualLayout>
                  <c:x val="-0.13477144760633797"/>
                  <c:y val="-0.27580275976493784"/>
                </c:manualLayout>
              </c:layout>
              <c:tx>
                <c:rich>
                  <a:bodyPr/>
                  <a:lstStyle/>
                  <a:p>
                    <a:fld id="{6D6CD457-EC2C-8D42-92BF-97B5F2113350}" type="CELLRANGE">
                      <a:rPr lang="en-US" baseline="0"/>
                      <a:pPr/>
                      <a:t>[CELLRANGE]</a:t>
                    </a:fld>
                    <a:r>
                      <a:rPr lang="en-US" baseline="0"/>
                      <a:t>; </a:t>
                    </a:r>
                    <a:fld id="{2C1E6F0A-D548-F84A-8DDB-6F65EEA896DF}" type="VALUE">
                      <a:rPr lang="en-US" baseline="0"/>
                      <a:pPr/>
                      <a:t>[VALOR]</a:t>
                    </a:fld>
                    <a:endParaRPr lang="en-US" baseline="0"/>
                  </a:p>
                </c:rich>
              </c:tx>
              <c:showLegendKey val="0"/>
              <c:showVal val="1"/>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7-D584-407A-9781-0AD14878EA6D}"/>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rgbClr val="FFC000"/>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15:showLeaderLines val="0"/>
              </c:ext>
            </c:extLst>
          </c:dLbls>
          <c:cat>
            <c:strLit>
              <c:ptCount val="1"/>
              <c:pt idx="0">
                <c:v>1</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Indicadores!$D$20:$E$20</c15:sqref>
                  </c15:fullRef>
                </c:ext>
              </c:extLst>
              <c:f>Indicadores!$D$20</c:f>
              <c:numCache>
                <c:formatCode>0.0%</c:formatCode>
                <c:ptCount val="1"/>
                <c:pt idx="0" formatCode="General">
                  <c:v>1</c:v>
                </c:pt>
              </c:numCache>
            </c:numRef>
          </c:val>
          <c:extLst>
            <c:ext xmlns:c15="http://schemas.microsoft.com/office/drawing/2012/chart" uri="{02D57815-91ED-43cb-92C2-25804820EDAC}">
              <c15:datalabelsRange>
                <c15:f>Indicadores!$E$20</c15:f>
                <c15:dlblRangeCache>
                  <c:ptCount val="1"/>
                  <c:pt idx="0">
                    <c:v>50,0%</c:v>
                  </c:pt>
                </c15:dlblRangeCache>
              </c15:datalabelsRange>
            </c:ext>
            <c:ext xmlns:c16="http://schemas.microsoft.com/office/drawing/2014/chart" uri="{C3380CC4-5D6E-409C-BE32-E72D297353CC}">
              <c16:uniqueId val="{00000001-D584-407A-9781-0AD14878EA6D}"/>
            </c:ext>
          </c:extLst>
        </c:ser>
        <c:ser>
          <c:idx val="2"/>
          <c:order val="2"/>
          <c:tx>
            <c:strRef>
              <c:f>Indicadores!$C$21</c:f>
              <c:strCache>
                <c:ptCount val="1"/>
                <c:pt idx="0">
                  <c:v>Insatisfechos</c:v>
                </c:pt>
              </c:strCache>
            </c:strRef>
          </c:tx>
          <c:spPr>
            <a:solidFill>
              <a:srgbClr val="C00000"/>
            </a:solidFill>
            <a:ln>
              <a:noFill/>
            </a:ln>
            <a:effectLst/>
            <a:sp3d/>
          </c:spPr>
          <c:invertIfNegative val="0"/>
          <c:dLbls>
            <c:dLbl>
              <c:idx val="0"/>
              <c:layout>
                <c:manualLayout>
                  <c:x val="3.5157307552739971E-2"/>
                  <c:y val="-0.26201262177669099"/>
                </c:manualLayout>
              </c:layout>
              <c:tx>
                <c:rich>
                  <a:bodyPr/>
                  <a:lstStyle/>
                  <a:p>
                    <a:fld id="{F6DD5304-3804-2A4C-A64A-ECC98F901B5F}" type="CELLRANGE">
                      <a:rPr lang="en-US" baseline="0"/>
                      <a:pPr/>
                      <a:t>[CELLRANGE]</a:t>
                    </a:fld>
                    <a:r>
                      <a:rPr lang="en-US" baseline="0"/>
                      <a:t>; </a:t>
                    </a:r>
                    <a:fld id="{A1B94747-F9BE-014C-86DE-6CBC40E04169}" type="VALUE">
                      <a:rPr lang="en-US" baseline="0"/>
                      <a:pPr/>
                      <a:t>[VALOR]</a:t>
                    </a:fld>
                    <a:endParaRPr lang="en-US" baseline="0"/>
                  </a:p>
                </c:rich>
              </c:tx>
              <c:showLegendKey val="0"/>
              <c:showVal val="1"/>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5-D584-407A-9781-0AD14878EA6D}"/>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rgbClr val="C00000"/>
                    </a:solidFill>
                    <a:latin typeface="+mn-lt"/>
                    <a:ea typeface="+mn-ea"/>
                    <a:cs typeface="+mn-cs"/>
                  </a:defRPr>
                </a:pPr>
                <a:endParaRPr lang="es-CO"/>
              </a:p>
            </c:txPr>
            <c:showLegendKey val="0"/>
            <c:showVal val="0"/>
            <c:showCatName val="0"/>
            <c:showSerName val="0"/>
            <c:showPercent val="0"/>
            <c:showBubbleSize val="0"/>
            <c:extLst>
              <c:ext xmlns:c15="http://schemas.microsoft.com/office/drawing/2012/chart" uri="{CE6537A1-D6FC-4f65-9D91-7224C49458BB}">
                <c15:showLeaderLines val="0"/>
              </c:ext>
            </c:extLst>
          </c:dLbls>
          <c:cat>
            <c:strLit>
              <c:ptCount val="1"/>
              <c:pt idx="0">
                <c:v>1</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Indicadores!$D$21:$E$21</c15:sqref>
                  </c15:fullRef>
                </c:ext>
              </c:extLst>
              <c:f>Indicadores!$D$21</c:f>
              <c:numCache>
                <c:formatCode>0.0%</c:formatCode>
                <c:ptCount val="1"/>
                <c:pt idx="0" formatCode="General">
                  <c:v>1</c:v>
                </c:pt>
              </c:numCache>
            </c:numRef>
          </c:val>
          <c:extLst>
            <c:ext xmlns:c15="http://schemas.microsoft.com/office/drawing/2012/chart" uri="{02D57815-91ED-43cb-92C2-25804820EDAC}">
              <c15:datalabelsRange>
                <c15:f>Indicadores!$E$21</c15:f>
                <c15:dlblRangeCache>
                  <c:ptCount val="1"/>
                  <c:pt idx="0">
                    <c:v>50,0%</c:v>
                  </c:pt>
                </c15:dlblRangeCache>
              </c15:datalabelsRange>
            </c:ext>
            <c:ext xmlns:c16="http://schemas.microsoft.com/office/drawing/2014/chart" uri="{C3380CC4-5D6E-409C-BE32-E72D297353CC}">
              <c16:uniqueId val="{00000004-D584-407A-9781-0AD14878EA6D}"/>
            </c:ext>
          </c:extLst>
        </c:ser>
        <c:dLbls>
          <c:showLegendKey val="0"/>
          <c:showVal val="1"/>
          <c:showCatName val="0"/>
          <c:showSerName val="0"/>
          <c:showPercent val="0"/>
          <c:showBubbleSize val="0"/>
        </c:dLbls>
        <c:gapWidth val="50"/>
        <c:shape val="box"/>
        <c:axId val="195144271"/>
        <c:axId val="195142191"/>
        <c:axId val="0"/>
      </c:bar3DChart>
      <c:catAx>
        <c:axId val="195144271"/>
        <c:scaling>
          <c:orientation val="minMax"/>
        </c:scaling>
        <c:delete val="1"/>
        <c:axPos val="l"/>
        <c:numFmt formatCode="General" sourceLinked="1"/>
        <c:majorTickMark val="none"/>
        <c:minorTickMark val="none"/>
        <c:tickLblPos val="nextTo"/>
        <c:crossAx val="195142191"/>
        <c:crosses val="autoZero"/>
        <c:auto val="1"/>
        <c:lblAlgn val="ctr"/>
        <c:lblOffset val="100"/>
        <c:noMultiLvlLbl val="0"/>
      </c:catAx>
      <c:valAx>
        <c:axId val="195142191"/>
        <c:scaling>
          <c:orientation val="minMax"/>
        </c:scaling>
        <c:delete val="1"/>
        <c:axPos val="b"/>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numFmt formatCode="General" sourceLinked="1"/>
        <c:majorTickMark val="none"/>
        <c:minorTickMark val="none"/>
        <c:tickLblPos val="nextTo"/>
        <c:crossAx val="19514427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3.6888863121179387E-2"/>
          <c:y val="0.17171273513814025"/>
          <c:w val="0.96311111111111114"/>
          <c:h val="0.61498432487605714"/>
        </c:manualLayout>
      </c:layout>
      <c:bar3DChart>
        <c:barDir val="bar"/>
        <c:grouping val="stacked"/>
        <c:varyColors val="0"/>
        <c:ser>
          <c:idx val="0"/>
          <c:order val="0"/>
          <c:tx>
            <c:strRef>
              <c:f>Indicadores!$H$19</c:f>
              <c:strCache>
                <c:ptCount val="1"/>
                <c:pt idx="0">
                  <c:v>Promotores </c:v>
                </c:pt>
              </c:strCache>
            </c:strRef>
          </c:tx>
          <c:spPr>
            <a:solidFill>
              <a:srgbClr val="2B8B4B"/>
            </a:solidFill>
            <a:ln>
              <a:noFill/>
            </a:ln>
            <a:effectLst/>
            <a:sp3d/>
          </c:spPr>
          <c:invertIfNegative val="0"/>
          <c:dLbls>
            <c:dLbl>
              <c:idx val="0"/>
              <c:layout>
                <c:manualLayout>
                  <c:x val="-9.8613254346100951E-3"/>
                  <c:y val="-0.27580275976493784"/>
                </c:manualLayout>
              </c:layout>
              <c:tx>
                <c:rich>
                  <a:bodyPr/>
                  <a:lstStyle/>
                  <a:p>
                    <a:fld id="{E39D9843-F087-9842-ADF2-08744C95A8E1}" type="CELLRANGE">
                      <a:rPr lang="en-US" baseline="0"/>
                      <a:pPr/>
                      <a:t>[CELLRANGE]</a:t>
                    </a:fld>
                    <a:r>
                      <a:rPr lang="en-US" baseline="0"/>
                      <a:t>; </a:t>
                    </a:r>
                    <a:fld id="{65A47664-738B-0D4A-9762-6558482117E1}" type="VALUE">
                      <a:rPr lang="en-US" baseline="0"/>
                      <a:pPr/>
                      <a:t>[VALOR]</a:t>
                    </a:fld>
                    <a:endParaRPr lang="en-US" baseline="0"/>
                  </a:p>
                </c:rich>
              </c:tx>
              <c:showLegendKey val="0"/>
              <c:showVal val="1"/>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0-497C-4157-84EC-A66D892312FA}"/>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rgbClr val="2B8B4B"/>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DataLabelsRange val="1"/>
                <c15:showLeaderLines val="0"/>
              </c:ext>
            </c:extLst>
          </c:dLbls>
          <c:cat>
            <c:strLit>
              <c:ptCount val="1"/>
              <c:pt idx="0">
                <c:v>1</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Indicadores!$I$19:$J$19</c15:sqref>
                  </c15:fullRef>
                </c:ext>
              </c:extLst>
              <c:f>Indicadores!$I$19</c:f>
              <c:numCache>
                <c:formatCode>0.0%</c:formatCode>
                <c:ptCount val="1"/>
                <c:pt idx="0" formatCode="General">
                  <c:v>0</c:v>
                </c:pt>
              </c:numCache>
            </c:numRef>
          </c:val>
          <c:extLst>
            <c:ext xmlns:c15="http://schemas.microsoft.com/office/drawing/2012/chart" uri="{02D57815-91ED-43cb-92C2-25804820EDAC}">
              <c15:datalabelsRange>
                <c15:f>Indicadores!$E$19:$E$21</c15:f>
                <c15:dlblRangeCache>
                  <c:ptCount val="3"/>
                  <c:pt idx="0">
                    <c:v>0,0%</c:v>
                  </c:pt>
                  <c:pt idx="1">
                    <c:v>50,0%</c:v>
                  </c:pt>
                  <c:pt idx="2">
                    <c:v>50,0%</c:v>
                  </c:pt>
                </c15:dlblRangeCache>
              </c15:datalabelsRange>
            </c:ext>
            <c:ext xmlns:c16="http://schemas.microsoft.com/office/drawing/2014/chart" uri="{C3380CC4-5D6E-409C-BE32-E72D297353CC}">
              <c16:uniqueId val="{00000001-497C-4157-84EC-A66D892312FA}"/>
            </c:ext>
          </c:extLst>
        </c:ser>
        <c:ser>
          <c:idx val="1"/>
          <c:order val="1"/>
          <c:tx>
            <c:strRef>
              <c:f>Indicadores!$H$20</c:f>
              <c:strCache>
                <c:ptCount val="1"/>
                <c:pt idx="0">
                  <c:v>Neutrales </c:v>
                </c:pt>
              </c:strCache>
            </c:strRef>
          </c:tx>
          <c:spPr>
            <a:solidFill>
              <a:srgbClr val="FFC000"/>
            </a:solidFill>
            <a:ln>
              <a:noFill/>
            </a:ln>
            <a:effectLst/>
            <a:sp3d/>
          </c:spPr>
          <c:invertIfNegative val="0"/>
          <c:dLbls>
            <c:dLbl>
              <c:idx val="0"/>
              <c:layout>
                <c:manualLayout>
                  <c:x val="-8.5464820433287486E-2"/>
                  <c:y val="-0.26890769077081444"/>
                </c:manualLayout>
              </c:layout>
              <c:tx>
                <c:rich>
                  <a:bodyPr/>
                  <a:lstStyle/>
                  <a:p>
                    <a:fld id="{4FAA2230-7E5F-0349-8C3D-A6B8DCD2E7EA}" type="CELLRANGE">
                      <a:rPr lang="en-US" baseline="0"/>
                      <a:pPr/>
                      <a:t>[CELLRANGE]</a:t>
                    </a:fld>
                    <a:r>
                      <a:rPr lang="en-US" baseline="0"/>
                      <a:t>; </a:t>
                    </a:r>
                    <a:fld id="{64158204-8858-DC43-BB2C-3BD7C2DA69B9}" type="VALUE">
                      <a:rPr lang="en-US" baseline="0"/>
                      <a:pPr/>
                      <a:t>[VALOR]</a:t>
                    </a:fld>
                    <a:endParaRPr lang="en-US" baseline="0"/>
                  </a:p>
                </c:rich>
              </c:tx>
              <c:showLegendKey val="0"/>
              <c:showVal val="1"/>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2-497C-4157-84EC-A66D892312FA}"/>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rgbClr val="FFC000"/>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DataLabelsRange val="1"/>
                <c15:showLeaderLines val="0"/>
              </c:ext>
            </c:extLst>
          </c:dLbls>
          <c:cat>
            <c:strLit>
              <c:ptCount val="1"/>
              <c:pt idx="0">
                <c:v>1</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Indicadores!$I$20:$J$20</c15:sqref>
                  </c15:fullRef>
                </c:ext>
              </c:extLst>
              <c:f>Indicadores!$I$20</c:f>
              <c:numCache>
                <c:formatCode>0.0%</c:formatCode>
                <c:ptCount val="1"/>
                <c:pt idx="0" formatCode="General">
                  <c:v>1</c:v>
                </c:pt>
              </c:numCache>
            </c:numRef>
          </c:val>
          <c:extLst>
            <c:ext xmlns:c15="http://schemas.microsoft.com/office/drawing/2012/chart" uri="{02D57815-91ED-43cb-92C2-25804820EDAC}">
              <c15:datalabelsRange>
                <c15:f>Indicadores!$E$20</c15:f>
                <c15:dlblRangeCache>
                  <c:ptCount val="1"/>
                  <c:pt idx="0">
                    <c:v>50,0%</c:v>
                  </c:pt>
                </c15:dlblRangeCache>
              </c15:datalabelsRange>
            </c:ext>
            <c:ext xmlns:c16="http://schemas.microsoft.com/office/drawing/2014/chart" uri="{C3380CC4-5D6E-409C-BE32-E72D297353CC}">
              <c16:uniqueId val="{00000003-497C-4157-84EC-A66D892312FA}"/>
            </c:ext>
          </c:extLst>
        </c:ser>
        <c:ser>
          <c:idx val="2"/>
          <c:order val="2"/>
          <c:tx>
            <c:strRef>
              <c:f>Indicadores!$H$21</c:f>
              <c:strCache>
                <c:ptCount val="1"/>
                <c:pt idx="0">
                  <c:v>Detractores</c:v>
                </c:pt>
              </c:strCache>
            </c:strRef>
          </c:tx>
          <c:spPr>
            <a:solidFill>
              <a:srgbClr val="C00000"/>
            </a:solidFill>
            <a:ln>
              <a:noFill/>
            </a:ln>
            <a:effectLst/>
            <a:sp3d/>
          </c:spPr>
          <c:invertIfNegative val="0"/>
          <c:dLbls>
            <c:dLbl>
              <c:idx val="0"/>
              <c:layout>
                <c:manualLayout>
                  <c:x val="1.972265086922019E-2"/>
                  <c:y val="-0.27580275976493784"/>
                </c:manualLayout>
              </c:layout>
              <c:tx>
                <c:rich>
                  <a:bodyPr/>
                  <a:lstStyle/>
                  <a:p>
                    <a:fld id="{CA55E572-6295-A148-9F6D-3AE0A56DB6DC}" type="CELLRANGE">
                      <a:rPr lang="en-US" baseline="0"/>
                      <a:pPr/>
                      <a:t>[CELLRANGE]</a:t>
                    </a:fld>
                    <a:r>
                      <a:rPr lang="en-US" baseline="0"/>
                      <a:t>; </a:t>
                    </a:r>
                    <a:fld id="{308323A0-B9BA-A247-AB65-D8538517C968}" type="VALUE">
                      <a:rPr lang="en-US" baseline="0"/>
                      <a:pPr/>
                      <a:t>[VALOR]</a:t>
                    </a:fld>
                    <a:endParaRPr lang="en-US" baseline="0"/>
                  </a:p>
                </c:rich>
              </c:tx>
              <c:showLegendKey val="0"/>
              <c:showVal val="1"/>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4-497C-4157-84EC-A66D892312FA}"/>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rgbClr val="C00000"/>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DataLabelsRange val="1"/>
                <c15:showLeaderLines val="0"/>
              </c:ext>
            </c:extLst>
          </c:dLbls>
          <c:cat>
            <c:strLit>
              <c:ptCount val="1"/>
              <c:pt idx="0">
                <c:v>1</c:v>
              </c:pt>
              <c:extLst>
                <c:ext xmlns:c15="http://schemas.microsoft.com/office/drawing/2012/chart" uri="{02D57815-91ED-43cb-92C2-25804820EDAC}">
                  <c15:autoCat val="1"/>
                </c:ext>
              </c:extLst>
            </c:strLit>
          </c:cat>
          <c:val>
            <c:numRef>
              <c:extLst>
                <c:ext xmlns:c15="http://schemas.microsoft.com/office/drawing/2012/chart" uri="{02D57815-91ED-43cb-92C2-25804820EDAC}">
                  <c15:fullRef>
                    <c15:sqref>Indicadores!$I$21:$J$21</c15:sqref>
                  </c15:fullRef>
                </c:ext>
              </c:extLst>
              <c:f>Indicadores!$I$21</c:f>
              <c:numCache>
                <c:formatCode>0.0%</c:formatCode>
                <c:ptCount val="1"/>
                <c:pt idx="0" formatCode="General">
                  <c:v>1</c:v>
                </c:pt>
              </c:numCache>
            </c:numRef>
          </c:val>
          <c:extLst>
            <c:ext xmlns:c15="http://schemas.microsoft.com/office/drawing/2012/chart" uri="{02D57815-91ED-43cb-92C2-25804820EDAC}">
              <c15:datalabelsRange>
                <c15:f>Indicadores!$J$21</c15:f>
                <c15:dlblRangeCache>
                  <c:ptCount val="1"/>
                  <c:pt idx="0">
                    <c:v>50,0%</c:v>
                  </c:pt>
                </c15:dlblRangeCache>
              </c15:datalabelsRange>
            </c:ext>
            <c:ext xmlns:c16="http://schemas.microsoft.com/office/drawing/2014/chart" uri="{C3380CC4-5D6E-409C-BE32-E72D297353CC}">
              <c16:uniqueId val="{00000005-497C-4157-84EC-A66D892312FA}"/>
            </c:ext>
          </c:extLst>
        </c:ser>
        <c:dLbls>
          <c:showLegendKey val="0"/>
          <c:showVal val="1"/>
          <c:showCatName val="0"/>
          <c:showSerName val="0"/>
          <c:showPercent val="0"/>
          <c:showBubbleSize val="0"/>
        </c:dLbls>
        <c:gapWidth val="50"/>
        <c:shape val="box"/>
        <c:axId val="195144271"/>
        <c:axId val="195142191"/>
        <c:axId val="0"/>
      </c:bar3DChart>
      <c:catAx>
        <c:axId val="195144271"/>
        <c:scaling>
          <c:orientation val="minMax"/>
        </c:scaling>
        <c:delete val="1"/>
        <c:axPos val="l"/>
        <c:numFmt formatCode="General" sourceLinked="1"/>
        <c:majorTickMark val="none"/>
        <c:minorTickMark val="none"/>
        <c:tickLblPos val="nextTo"/>
        <c:crossAx val="195142191"/>
        <c:crosses val="autoZero"/>
        <c:auto val="1"/>
        <c:lblAlgn val="ctr"/>
        <c:lblOffset val="100"/>
        <c:noMultiLvlLbl val="0"/>
      </c:catAx>
      <c:valAx>
        <c:axId val="195142191"/>
        <c:scaling>
          <c:orientation val="minMax"/>
        </c:scaling>
        <c:delete val="1"/>
        <c:axPos val="b"/>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numFmt formatCode="General" sourceLinked="1"/>
        <c:majorTickMark val="none"/>
        <c:minorTickMark val="none"/>
        <c:tickLblPos val="nextTo"/>
        <c:crossAx val="19514427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3.6888888888888888E-2"/>
          <c:y val="0.17171296296296296"/>
          <c:w val="0.96311111111111114"/>
          <c:h val="0.61498432487605714"/>
        </c:manualLayout>
      </c:layout>
      <c:bar3DChart>
        <c:barDir val="bar"/>
        <c:grouping val="stacked"/>
        <c:varyColors val="0"/>
        <c:ser>
          <c:idx val="0"/>
          <c:order val="0"/>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rgbClr val="2B8B4B"/>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'Favorabilidad General '!#REF!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'Favorabilidad General '!#REF!</c15:sqref>
                        </c15:formulaRef>
                      </c:ext>
                    </c:extLst>
                    <c:strCache>
                      <c:ptCount val="1"/>
                      <c:pt idx="0">
                        <c:v>#REF!</c:v>
                      </c:pt>
                    </c:strCache>
                  </c:strRef>
                </c15:tx>
              </c15:filteredSeriesTitle>
            </c:ext>
            <c:ext xmlns:c16="http://schemas.microsoft.com/office/drawing/2014/chart" uri="{C3380CC4-5D6E-409C-BE32-E72D297353CC}">
              <c16:uniqueId val="{00000000-C238-47A1-A9F2-6FE676D6A3E8}"/>
            </c:ext>
          </c:extLst>
        </c:ser>
        <c:ser>
          <c:idx val="1"/>
          <c:order val="1"/>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rgbClr val="FFC000"/>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'Favorabilidad General '!#REF!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'Favorabilidad General '!#REF!</c15:sqref>
                        </c15:formulaRef>
                      </c:ext>
                    </c:extLst>
                    <c:strCache>
                      <c:ptCount val="1"/>
                      <c:pt idx="0">
                        <c:v>#REF!</c:v>
                      </c:pt>
                    </c:strCache>
                  </c:strRef>
                </c15:tx>
              </c15:filteredSeriesTitle>
            </c:ext>
            <c:ext xmlns:c16="http://schemas.microsoft.com/office/drawing/2014/chart" uri="{C3380CC4-5D6E-409C-BE32-E72D297353CC}">
              <c16:uniqueId val="{00000001-C238-47A1-A9F2-6FE676D6A3E8}"/>
            </c:ext>
          </c:extLst>
        </c:ser>
        <c:ser>
          <c:idx val="2"/>
          <c:order val="2"/>
          <c:spPr>
            <a:solidFill>
              <a:schemeClr val="accent3"/>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rgbClr val="C00000"/>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'Favorabilidad General '!#REF!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'Favorabilidad General '!#REF!</c15:sqref>
                        </c15:formulaRef>
                      </c:ext>
                    </c:extLst>
                    <c:strCache>
                      <c:ptCount val="1"/>
                      <c:pt idx="0">
                        <c:v>#REF!</c:v>
                      </c:pt>
                    </c:strCache>
                  </c:strRef>
                </c15:tx>
              </c15:filteredSeriesTitle>
            </c:ext>
            <c:ext xmlns:c16="http://schemas.microsoft.com/office/drawing/2014/chart" uri="{C3380CC4-5D6E-409C-BE32-E72D297353CC}">
              <c16:uniqueId val="{00000002-C238-47A1-A9F2-6FE676D6A3E8}"/>
            </c:ext>
          </c:extLst>
        </c:ser>
        <c:dLbls>
          <c:showLegendKey val="0"/>
          <c:showVal val="1"/>
          <c:showCatName val="0"/>
          <c:showSerName val="0"/>
          <c:showPercent val="0"/>
          <c:showBubbleSize val="0"/>
        </c:dLbls>
        <c:gapWidth val="50"/>
        <c:shape val="box"/>
        <c:axId val="195144271"/>
        <c:axId val="195142191"/>
        <c:axId val="0"/>
      </c:bar3DChart>
      <c:catAx>
        <c:axId val="195144271"/>
        <c:scaling>
          <c:orientation val="minMax"/>
        </c:scaling>
        <c:delete val="1"/>
        <c:axPos val="l"/>
        <c:numFmt formatCode="General" sourceLinked="1"/>
        <c:majorTickMark val="none"/>
        <c:minorTickMark val="none"/>
        <c:tickLblPos val="nextTo"/>
        <c:crossAx val="195142191"/>
        <c:crosses val="autoZero"/>
        <c:auto val="1"/>
        <c:lblAlgn val="ctr"/>
        <c:lblOffset val="100"/>
        <c:noMultiLvlLbl val="0"/>
      </c:catAx>
      <c:valAx>
        <c:axId val="195142191"/>
        <c:scaling>
          <c:orientation val="minMax"/>
        </c:scaling>
        <c:delete val="1"/>
        <c:axPos val="b"/>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numFmt formatCode="General" sourceLinked="1"/>
        <c:majorTickMark val="none"/>
        <c:minorTickMark val="none"/>
        <c:tickLblPos val="nextTo"/>
        <c:crossAx val="19514427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manualLayout>
          <c:layoutTarget val="inner"/>
          <c:xMode val="edge"/>
          <c:yMode val="edge"/>
          <c:x val="3.6888888888888888E-2"/>
          <c:y val="0.17171296296296296"/>
          <c:w val="0.96311111111111114"/>
          <c:h val="0.61498432487605714"/>
        </c:manualLayout>
      </c:layout>
      <c:bar3DChart>
        <c:barDir val="bar"/>
        <c:grouping val="stacked"/>
        <c:varyColors val="0"/>
        <c:ser>
          <c:idx val="0"/>
          <c:order val="0"/>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rgbClr val="2B8B4B"/>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'Favorabilidad General '!#REF!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'Favorabilidad General '!#REF!</c15:sqref>
                        </c15:formulaRef>
                      </c:ext>
                    </c:extLst>
                    <c:strCache>
                      <c:ptCount val="1"/>
                      <c:pt idx="0">
                        <c:v>#REF!</c:v>
                      </c:pt>
                    </c:strCache>
                  </c:strRef>
                </c15:tx>
              </c15:filteredSeriesTitle>
            </c:ext>
            <c:ext xmlns:c16="http://schemas.microsoft.com/office/drawing/2014/chart" uri="{C3380CC4-5D6E-409C-BE32-E72D297353CC}">
              <c16:uniqueId val="{00000000-91BB-47B9-9BCF-FA77FB1508CA}"/>
            </c:ext>
          </c:extLst>
        </c:ser>
        <c:ser>
          <c:idx val="1"/>
          <c:order val="1"/>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rgbClr val="FFC000"/>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'Favorabilidad General '!#REF!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'Favorabilidad General '!#REF!</c15:sqref>
                        </c15:formulaRef>
                      </c:ext>
                    </c:extLst>
                    <c:strCache>
                      <c:ptCount val="1"/>
                      <c:pt idx="0">
                        <c:v>#REF!</c:v>
                      </c:pt>
                    </c:strCache>
                  </c:strRef>
                </c15:tx>
              </c15:filteredSeriesTitle>
            </c:ext>
            <c:ext xmlns:c16="http://schemas.microsoft.com/office/drawing/2014/chart" uri="{C3380CC4-5D6E-409C-BE32-E72D297353CC}">
              <c16:uniqueId val="{00000001-91BB-47B9-9BCF-FA77FB1508CA}"/>
            </c:ext>
          </c:extLst>
        </c:ser>
        <c:ser>
          <c:idx val="2"/>
          <c:order val="2"/>
          <c:spPr>
            <a:solidFill>
              <a:schemeClr val="accent3"/>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rgbClr val="C00000"/>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'Favorabilidad General '!#REF!</c:f>
              <c:numCache>
                <c:formatCode>General</c:formatCode>
                <c:ptCount val="1"/>
                <c:pt idx="0">
                  <c:v>1</c:v>
                </c:pt>
              </c:numCache>
            </c:numRef>
          </c:val>
          <c:extLst>
            <c:ext xmlns:c15="http://schemas.microsoft.com/office/drawing/2012/chart" uri="{02D57815-91ED-43cb-92C2-25804820EDAC}">
              <c15:filteredSeriesTitle>
                <c15:tx>
                  <c:strRef>
                    <c:extLst>
                      <c:ext uri="{02D57815-91ED-43cb-92C2-25804820EDAC}">
                        <c15:formulaRef>
                          <c15:sqref>'Favorabilidad General '!#REF!</c15:sqref>
                        </c15:formulaRef>
                      </c:ext>
                    </c:extLst>
                    <c:strCache>
                      <c:ptCount val="1"/>
                      <c:pt idx="0">
                        <c:v>#REF!</c:v>
                      </c:pt>
                    </c:strCache>
                  </c:strRef>
                </c15:tx>
              </c15:filteredSeriesTitle>
            </c:ext>
            <c:ext xmlns:c16="http://schemas.microsoft.com/office/drawing/2014/chart" uri="{C3380CC4-5D6E-409C-BE32-E72D297353CC}">
              <c16:uniqueId val="{00000002-91BB-47B9-9BCF-FA77FB1508CA}"/>
            </c:ext>
          </c:extLst>
        </c:ser>
        <c:dLbls>
          <c:showLegendKey val="0"/>
          <c:showVal val="1"/>
          <c:showCatName val="0"/>
          <c:showSerName val="0"/>
          <c:showPercent val="0"/>
          <c:showBubbleSize val="0"/>
        </c:dLbls>
        <c:gapWidth val="50"/>
        <c:shape val="box"/>
        <c:axId val="195144271"/>
        <c:axId val="195142191"/>
        <c:axId val="0"/>
      </c:bar3DChart>
      <c:catAx>
        <c:axId val="195144271"/>
        <c:scaling>
          <c:orientation val="minMax"/>
        </c:scaling>
        <c:delete val="1"/>
        <c:axPos val="l"/>
        <c:numFmt formatCode="General" sourceLinked="1"/>
        <c:majorTickMark val="none"/>
        <c:minorTickMark val="none"/>
        <c:tickLblPos val="nextTo"/>
        <c:crossAx val="195142191"/>
        <c:crosses val="autoZero"/>
        <c:auto val="1"/>
        <c:lblAlgn val="ctr"/>
        <c:lblOffset val="100"/>
        <c:noMultiLvlLbl val="0"/>
      </c:catAx>
      <c:valAx>
        <c:axId val="195142191"/>
        <c:scaling>
          <c:orientation val="minMax"/>
        </c:scaling>
        <c:delete val="1"/>
        <c:axPos val="b"/>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numFmt formatCode="General" sourceLinked="1"/>
        <c:majorTickMark val="none"/>
        <c:minorTickMark val="none"/>
        <c:tickLblPos val="nextTo"/>
        <c:crossAx val="19514427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 id="19">
  <a:schemeClr val="accent6"/>
</cs:colorStyle>
</file>

<file path=xl/charts/colors2.xml><?xml version="1.0" encoding="utf-8"?>
<cs:colorStyle xmlns:cs="http://schemas.microsoft.com/office/drawing/2012/chartStyle" xmlns:a="http://schemas.openxmlformats.org/drawingml/2006/main" meth="cycle" id="13">
  <a:schemeClr val="accent6"/>
  <a:schemeClr val="accent5"/>
  <a:schemeClr val="accent4"/>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withinLinear" id="19">
  <a:schemeClr val="accent6"/>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withinLinear" id="17">
  <a:schemeClr val="accent4"/>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withinLinear" id="19">
  <a:schemeClr val="accent6"/>
</cs:colorStyle>
</file>

<file path=xl/charts/colors3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5.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6.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7.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8.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2.xml><?xml version="1.0" encoding="utf-8"?>
<cs:chartStyle xmlns:cs="http://schemas.microsoft.com/office/drawing/2012/chartStyle" xmlns:a="http://schemas.openxmlformats.org/drawingml/2006/main" id="26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3.xml><?xml version="1.0" encoding="utf-8"?>
<cs:chartStyle xmlns:cs="http://schemas.microsoft.com/office/drawing/2012/chartStyle" xmlns:a="http://schemas.openxmlformats.org/drawingml/2006/main" id="296">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b="0" kern="1200" cap="none" spc="0" normalizeH="0" baseline="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75000"/>
        <a:lumOff val="25000"/>
      </a:schemeClr>
    </cs:fontRef>
    <cs:spPr>
      <a:solidFill>
        <a:schemeClr val="dk1">
          <a:lumMod val="15000"/>
          <a:lumOff val="85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38100"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8"/>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50000"/>
            <a:lumOff val="50000"/>
          </a:schemeClr>
        </a:solidFill>
        <a:prstDash val="dash"/>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w="9525" cap="flat" cmpd="sng" algn="ctr">
        <a:solidFill>
          <a:schemeClr val="tx1">
            <a:lumMod val="5000"/>
            <a:lumOff val="95000"/>
          </a:schemeClr>
        </a:solidFill>
        <a:round/>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2000" b="0" kern="1200" cap="none" spc="0" normalizeH="0" baseline="0"/>
  </cs:title>
  <cs:trendline>
    <cs:lnRef idx="0">
      <cs:styleClr val="auto"/>
    </cs:lnRef>
    <cs:fillRef idx="0"/>
    <cs:effectRef idx="0"/>
    <cs:fontRef idx="minor">
      <a:schemeClr val="dk1"/>
    </cs:fontRef>
    <cs:spPr>
      <a:ln w="19050" cap="rnd">
        <a:solidFill>
          <a:schemeClr val="phClr"/>
        </a:solidFill>
        <a:round/>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4.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5.xml><?xml version="1.0" encoding="utf-8"?>
<cs:chartStyle xmlns:cs="http://schemas.microsoft.com/office/drawing/2012/chartStyle" xmlns:a="http://schemas.openxmlformats.org/drawingml/2006/main" id="296">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b="0" kern="1200" cap="none" spc="0" normalizeH="0" baseline="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75000"/>
        <a:lumOff val="25000"/>
      </a:schemeClr>
    </cs:fontRef>
    <cs:spPr>
      <a:solidFill>
        <a:schemeClr val="dk1">
          <a:lumMod val="15000"/>
          <a:lumOff val="85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38100"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8"/>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50000"/>
            <a:lumOff val="50000"/>
          </a:schemeClr>
        </a:solidFill>
        <a:prstDash val="dash"/>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w="9525" cap="flat" cmpd="sng" algn="ctr">
        <a:solidFill>
          <a:schemeClr val="tx1">
            <a:lumMod val="5000"/>
            <a:lumOff val="95000"/>
          </a:schemeClr>
        </a:solidFill>
        <a:round/>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2000" b="0" kern="1200" cap="none" spc="0" normalizeH="0" baseline="0"/>
  </cs:title>
  <cs:trendline>
    <cs:lnRef idx="0">
      <cs:styleClr val="auto"/>
    </cs:lnRef>
    <cs:fillRef idx="0"/>
    <cs:effectRef idx="0"/>
    <cs:fontRef idx="minor">
      <a:schemeClr val="dk1"/>
    </cs:fontRef>
    <cs:spPr>
      <a:ln w="19050" cap="rnd">
        <a:solidFill>
          <a:schemeClr val="phClr"/>
        </a:solidFill>
        <a:round/>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6.xml><?xml version="1.0" encoding="utf-8"?>
<cs:chartStyle xmlns:cs="http://schemas.microsoft.com/office/drawing/2012/chartStyle" xmlns:a="http://schemas.openxmlformats.org/drawingml/2006/main" id="296">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b="0" kern="1200" cap="none" spc="0" normalizeH="0" baseline="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75000"/>
        <a:lumOff val="25000"/>
      </a:schemeClr>
    </cs:fontRef>
    <cs:spPr>
      <a:solidFill>
        <a:schemeClr val="dk1">
          <a:lumMod val="15000"/>
          <a:lumOff val="85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38100"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8"/>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50000"/>
            <a:lumOff val="50000"/>
          </a:schemeClr>
        </a:solidFill>
        <a:prstDash val="dash"/>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w="9525" cap="flat" cmpd="sng" algn="ctr">
        <a:solidFill>
          <a:schemeClr val="tx1">
            <a:lumMod val="5000"/>
            <a:lumOff val="95000"/>
          </a:schemeClr>
        </a:solidFill>
        <a:round/>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2000" b="0" kern="1200" cap="none" spc="0" normalizeH="0" baseline="0"/>
  </cs:title>
  <cs:trendline>
    <cs:lnRef idx="0">
      <cs:styleClr val="auto"/>
    </cs:lnRef>
    <cs:fillRef idx="0"/>
    <cs:effectRef idx="0"/>
    <cs:fontRef idx="minor">
      <a:schemeClr val="dk1"/>
    </cs:fontRef>
    <cs:spPr>
      <a:ln w="19050" cap="rnd">
        <a:solidFill>
          <a:schemeClr val="phClr"/>
        </a:solidFill>
        <a:round/>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7.xml><?xml version="1.0" encoding="utf-8"?>
<cs:chartStyle xmlns:cs="http://schemas.microsoft.com/office/drawing/2012/chartStyle" xmlns:a="http://schemas.openxmlformats.org/drawingml/2006/main" id="296">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b="0" kern="1200" cap="none" spc="0" normalizeH="0" baseline="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75000"/>
        <a:lumOff val="25000"/>
      </a:schemeClr>
    </cs:fontRef>
    <cs:spPr>
      <a:solidFill>
        <a:schemeClr val="dk1">
          <a:lumMod val="15000"/>
          <a:lumOff val="85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38100"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8"/>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50000"/>
            <a:lumOff val="50000"/>
          </a:schemeClr>
        </a:solidFill>
        <a:prstDash val="dash"/>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w="9525" cap="flat" cmpd="sng" algn="ctr">
        <a:solidFill>
          <a:schemeClr val="tx1">
            <a:lumMod val="5000"/>
            <a:lumOff val="95000"/>
          </a:schemeClr>
        </a:solidFill>
        <a:round/>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2000" b="0" kern="1200" cap="none" spc="0" normalizeH="0" baseline="0"/>
  </cs:title>
  <cs:trendline>
    <cs:lnRef idx="0">
      <cs:styleClr val="auto"/>
    </cs:lnRef>
    <cs:fillRef idx="0"/>
    <cs:effectRef idx="0"/>
    <cs:fontRef idx="minor">
      <a:schemeClr val="dk1"/>
    </cs:fontRef>
    <cs:spPr>
      <a:ln w="19050" cap="rnd">
        <a:solidFill>
          <a:schemeClr val="phClr"/>
        </a:solidFill>
        <a:round/>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8.xml><?xml version="1.0" encoding="utf-8"?>
<cs:chartStyle xmlns:cs="http://schemas.microsoft.com/office/drawing/2012/chartStyle" xmlns:a="http://schemas.openxmlformats.org/drawingml/2006/main" id="296">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b="0" kern="1200" cap="none" spc="0" normalizeH="0" baseline="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75000"/>
        <a:lumOff val="25000"/>
      </a:schemeClr>
    </cs:fontRef>
    <cs:spPr>
      <a:solidFill>
        <a:schemeClr val="dk1">
          <a:lumMod val="15000"/>
          <a:lumOff val="85000"/>
        </a:schemeClr>
      </a:solidFill>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dk1"/>
    </cs:fontRef>
    <cs:spPr>
      <a:ln w="38100" cap="rnd">
        <a:solidFill>
          <a:schemeClr val="phClr"/>
        </a:solidFill>
        <a:round/>
      </a:ln>
    </cs:spPr>
  </cs:dataPointLine>
  <cs:dataPointMarker>
    <cs:lnRef idx="0"/>
    <cs:fillRef idx="0">
      <cs:styleClr val="auto"/>
    </cs:fillRef>
    <cs:effectRef idx="0"/>
    <cs:fontRef idx="minor">
      <a:schemeClr val="dk1"/>
    </cs:fontRef>
    <cs:spPr>
      <a:solidFill>
        <a:schemeClr val="phClr"/>
      </a:solidFill>
    </cs:spPr>
  </cs:dataPointMarker>
  <cs:dataPointMarkerLayout symbol="circle" size="8"/>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50000"/>
            <a:lumOff val="50000"/>
          </a:schemeClr>
        </a:solidFill>
        <a:prstDash val="dash"/>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w="9525" cap="flat" cmpd="sng" algn="ctr">
        <a:solidFill>
          <a:schemeClr val="tx1">
            <a:lumMod val="15000"/>
            <a:lumOff val="85000"/>
          </a:schemeClr>
        </a:solidFill>
        <a:round/>
      </a:ln>
    </cs:spPr>
  </cs:gridlineMajor>
  <cs:gridlineMinor>
    <cs:lnRef idx="0"/>
    <cs:fillRef idx="0"/>
    <cs:effectRef idx="0"/>
    <cs:fontRef idx="minor">
      <a:schemeClr val="dk1"/>
    </cs:fontRef>
    <cs:spPr>
      <a:ln w="9525" cap="flat" cmpd="sng" algn="ctr">
        <a:solidFill>
          <a:schemeClr val="tx1">
            <a:lumMod val="5000"/>
            <a:lumOff val="95000"/>
          </a:schemeClr>
        </a:solidFill>
        <a:round/>
      </a:ln>
    </cs:spPr>
  </cs:gridlineMinor>
  <cs:hiLoLine>
    <cs:lnRef idx="0"/>
    <cs:fillRef idx="0"/>
    <cs:effectRef idx="0"/>
    <cs:fontRef idx="minor">
      <a:schemeClr val="dk1"/>
    </cs:fontRef>
    <cs:spPr>
      <a:ln w="9525">
        <a:solidFill>
          <a:schemeClr val="tx1">
            <a:lumMod val="50000"/>
            <a:lumOff val="50000"/>
          </a:schemeClr>
        </a:solidFill>
        <a:prstDash val="dash"/>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ajor">
      <a:schemeClr val="tx1">
        <a:lumMod val="65000"/>
        <a:lumOff val="35000"/>
      </a:schemeClr>
    </cs:fontRef>
    <cs:defRPr sz="2000" b="0" kern="1200" cap="none" spc="0" normalizeH="0" baseline="0"/>
  </cs:title>
  <cs:trendline>
    <cs:lnRef idx="0">
      <cs:styleClr val="auto"/>
    </cs:lnRef>
    <cs:fillRef idx="0"/>
    <cs:effectRef idx="0"/>
    <cs:fontRef idx="minor">
      <a:schemeClr val="dk1"/>
    </cs:fontRef>
    <cs:spPr>
      <a:ln w="19050" cap="rnd">
        <a:solidFill>
          <a:schemeClr val="phClr"/>
        </a:solidFill>
        <a:round/>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8" Type="http://schemas.openxmlformats.org/officeDocument/2006/relationships/hyperlink" Target="#Indicadores!A1"/><Relationship Id="rId13" Type="http://schemas.openxmlformats.org/officeDocument/2006/relationships/image" Target="../media/image7.png"/><Relationship Id="rId3" Type="http://schemas.openxmlformats.org/officeDocument/2006/relationships/hyperlink" Target="#'Detalle del cumplimiento '!A1"/><Relationship Id="rId7" Type="http://schemas.openxmlformats.org/officeDocument/2006/relationships/hyperlink" Target="https://pxhere.com/es/photo/726128" TargetMode="External"/><Relationship Id="rId12" Type="http://schemas.openxmlformats.org/officeDocument/2006/relationships/image" Target="../media/image6.jpeg"/><Relationship Id="rId2" Type="http://schemas.openxmlformats.org/officeDocument/2006/relationships/image" Target="../media/image2.png"/><Relationship Id="rId1" Type="http://schemas.openxmlformats.org/officeDocument/2006/relationships/image" Target="../media/image1.jpg"/><Relationship Id="rId6" Type="http://schemas.openxmlformats.org/officeDocument/2006/relationships/image" Target="../media/image4.jpeg"/><Relationship Id="rId11" Type="http://schemas.openxmlformats.org/officeDocument/2006/relationships/hyperlink" Target="#'Comentarios del usuario '!A1"/><Relationship Id="rId5" Type="http://schemas.openxmlformats.org/officeDocument/2006/relationships/hyperlink" Target="#'Gebneralidad del Servicio'!A1"/><Relationship Id="rId15" Type="http://schemas.openxmlformats.org/officeDocument/2006/relationships/hyperlink" Target="#'Comparativo '!A1"/><Relationship Id="rId10" Type="http://schemas.microsoft.com/office/2007/relationships/hdphoto" Target="../media/hdphoto1.wdp"/><Relationship Id="rId4" Type="http://schemas.openxmlformats.org/officeDocument/2006/relationships/image" Target="../media/image3.jpeg"/><Relationship Id="rId9" Type="http://schemas.openxmlformats.org/officeDocument/2006/relationships/image" Target="../media/image5.png"/><Relationship Id="rId14" Type="http://schemas.openxmlformats.org/officeDocument/2006/relationships/image" Target="../media/image8.svg"/></Relationships>
</file>

<file path=xl/drawings/_rels/drawing2.xml.rels><?xml version="1.0" encoding="UTF-8" standalone="yes"?>
<Relationships xmlns="http://schemas.openxmlformats.org/package/2006/relationships"><Relationship Id="rId13" Type="http://schemas.openxmlformats.org/officeDocument/2006/relationships/chart" Target="../charts/chart13.xml"/><Relationship Id="rId18" Type="http://schemas.openxmlformats.org/officeDocument/2006/relationships/chart" Target="../charts/chart18.xml"/><Relationship Id="rId26" Type="http://schemas.openxmlformats.org/officeDocument/2006/relationships/chart" Target="../charts/chart26.xml"/><Relationship Id="rId21" Type="http://schemas.openxmlformats.org/officeDocument/2006/relationships/chart" Target="../charts/chart21.xml"/><Relationship Id="rId34" Type="http://schemas.openxmlformats.org/officeDocument/2006/relationships/image" Target="../media/image11.jpeg"/><Relationship Id="rId7" Type="http://schemas.openxmlformats.org/officeDocument/2006/relationships/chart" Target="../charts/chart7.xml"/><Relationship Id="rId12" Type="http://schemas.openxmlformats.org/officeDocument/2006/relationships/chart" Target="../charts/chart12.xml"/><Relationship Id="rId17" Type="http://schemas.openxmlformats.org/officeDocument/2006/relationships/chart" Target="../charts/chart17.xml"/><Relationship Id="rId25" Type="http://schemas.openxmlformats.org/officeDocument/2006/relationships/chart" Target="../charts/chart25.xml"/><Relationship Id="rId33" Type="http://schemas.openxmlformats.org/officeDocument/2006/relationships/chart" Target="../charts/chart31.xml"/><Relationship Id="rId38" Type="http://schemas.openxmlformats.org/officeDocument/2006/relationships/hyperlink" Target="#'Men&#250; '!A1"/><Relationship Id="rId2" Type="http://schemas.openxmlformats.org/officeDocument/2006/relationships/chart" Target="../charts/chart2.xml"/><Relationship Id="rId16" Type="http://schemas.openxmlformats.org/officeDocument/2006/relationships/chart" Target="../charts/chart16.xml"/><Relationship Id="rId20" Type="http://schemas.openxmlformats.org/officeDocument/2006/relationships/chart" Target="../charts/chart20.xml"/><Relationship Id="rId29" Type="http://schemas.openxmlformats.org/officeDocument/2006/relationships/image" Target="../media/image9.jpeg"/><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24" Type="http://schemas.openxmlformats.org/officeDocument/2006/relationships/chart" Target="../charts/chart24.xml"/><Relationship Id="rId32" Type="http://schemas.openxmlformats.org/officeDocument/2006/relationships/chart" Target="../charts/chart30.xml"/><Relationship Id="rId37" Type="http://schemas.openxmlformats.org/officeDocument/2006/relationships/image" Target="../media/image2.png"/><Relationship Id="rId5" Type="http://schemas.openxmlformats.org/officeDocument/2006/relationships/chart" Target="../charts/chart5.xml"/><Relationship Id="rId15" Type="http://schemas.openxmlformats.org/officeDocument/2006/relationships/chart" Target="../charts/chart15.xml"/><Relationship Id="rId23" Type="http://schemas.openxmlformats.org/officeDocument/2006/relationships/chart" Target="../charts/chart23.xml"/><Relationship Id="rId28" Type="http://schemas.openxmlformats.org/officeDocument/2006/relationships/chart" Target="../charts/chart28.xml"/><Relationship Id="rId36" Type="http://schemas.openxmlformats.org/officeDocument/2006/relationships/image" Target="../media/image12.png"/><Relationship Id="rId10" Type="http://schemas.openxmlformats.org/officeDocument/2006/relationships/chart" Target="../charts/chart10.xml"/><Relationship Id="rId19" Type="http://schemas.openxmlformats.org/officeDocument/2006/relationships/chart" Target="../charts/chart19.xml"/><Relationship Id="rId31" Type="http://schemas.openxmlformats.org/officeDocument/2006/relationships/image" Target="../media/image10.jpeg"/><Relationship Id="rId4" Type="http://schemas.openxmlformats.org/officeDocument/2006/relationships/chart" Target="../charts/chart4.xml"/><Relationship Id="rId9" Type="http://schemas.openxmlformats.org/officeDocument/2006/relationships/chart" Target="../charts/chart9.xml"/><Relationship Id="rId14" Type="http://schemas.openxmlformats.org/officeDocument/2006/relationships/chart" Target="../charts/chart14.xml"/><Relationship Id="rId22" Type="http://schemas.openxmlformats.org/officeDocument/2006/relationships/chart" Target="../charts/chart22.xml"/><Relationship Id="rId27" Type="http://schemas.openxmlformats.org/officeDocument/2006/relationships/chart" Target="../charts/chart27.xml"/><Relationship Id="rId30" Type="http://schemas.openxmlformats.org/officeDocument/2006/relationships/chart" Target="../charts/chart29.xml"/><Relationship Id="rId35" Type="http://schemas.openxmlformats.org/officeDocument/2006/relationships/chart" Target="../charts/chart32.xml"/><Relationship Id="rId8" Type="http://schemas.openxmlformats.org/officeDocument/2006/relationships/chart" Target="../charts/chart8.xml"/><Relationship Id="rId3" Type="http://schemas.openxmlformats.org/officeDocument/2006/relationships/chart" Target="../charts/chart3.xml"/></Relationships>
</file>

<file path=xl/drawings/_rels/drawing3.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2.png"/><Relationship Id="rId1" Type="http://schemas.openxmlformats.org/officeDocument/2006/relationships/chart" Target="../charts/chart33.xml"/><Relationship Id="rId4" Type="http://schemas.openxmlformats.org/officeDocument/2006/relationships/hyperlink" Target="#'Men&#250; '!A1"/></Relationships>
</file>

<file path=xl/drawings/_rels/drawing4.xml.rels><?xml version="1.0" encoding="UTF-8" standalone="yes"?>
<Relationships xmlns="http://schemas.openxmlformats.org/package/2006/relationships"><Relationship Id="rId3" Type="http://schemas.openxmlformats.org/officeDocument/2006/relationships/chart" Target="../charts/chart36.xml"/><Relationship Id="rId2" Type="http://schemas.openxmlformats.org/officeDocument/2006/relationships/chart" Target="../charts/chart35.xml"/><Relationship Id="rId1" Type="http://schemas.openxmlformats.org/officeDocument/2006/relationships/chart" Target="../charts/chart34.xml"/><Relationship Id="rId6" Type="http://schemas.openxmlformats.org/officeDocument/2006/relationships/hyperlink" Target="#'Men&#250; '!A1"/><Relationship Id="rId5" Type="http://schemas.openxmlformats.org/officeDocument/2006/relationships/image" Target="../media/image2.png"/><Relationship Id="rId4" Type="http://schemas.openxmlformats.org/officeDocument/2006/relationships/image" Target="../media/image12.png"/></Relationships>
</file>

<file path=xl/drawings/_rels/drawing6.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2.png"/><Relationship Id="rId1" Type="http://schemas.openxmlformats.org/officeDocument/2006/relationships/chart" Target="../charts/chart37.xml"/><Relationship Id="rId4" Type="http://schemas.openxmlformats.org/officeDocument/2006/relationships/hyperlink" Target="#'Men&#250; '!A1"/></Relationships>
</file>

<file path=xl/drawings/_rels/drawing7.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2.png"/><Relationship Id="rId1" Type="http://schemas.openxmlformats.org/officeDocument/2006/relationships/chart" Target="../charts/chart38.xml"/><Relationship Id="rId4" Type="http://schemas.openxmlformats.org/officeDocument/2006/relationships/hyperlink" Target="#'Men&#250; '!A1"/></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547687</xdr:colOff>
      <xdr:row>24</xdr:row>
      <xdr:rowOff>6570</xdr:rowOff>
    </xdr:to>
    <xdr:pic>
      <xdr:nvPicPr>
        <xdr:cNvPr id="20" name="Imagen 19">
          <a:extLst>
            <a:ext uri="{FF2B5EF4-FFF2-40B4-BE49-F238E27FC236}">
              <a16:creationId xmlns:a16="http://schemas.microsoft.com/office/drawing/2014/main" id="{449275E9-9C96-125E-1FC4-06F1A85C94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810500" cy="4578570"/>
        </a:xfrm>
        <a:prstGeom prst="rect">
          <a:avLst/>
        </a:prstGeom>
      </xdr:spPr>
    </xdr:pic>
    <xdr:clientData/>
  </xdr:twoCellAnchor>
  <xdr:oneCellAnchor>
    <xdr:from>
      <xdr:col>17</xdr:col>
      <xdr:colOff>633549</xdr:colOff>
      <xdr:row>1</xdr:row>
      <xdr:rowOff>126123</xdr:rowOff>
    </xdr:from>
    <xdr:ext cx="1898512" cy="498293"/>
    <xdr:pic>
      <xdr:nvPicPr>
        <xdr:cNvPr id="4" name="Imagen 3">
          <a:extLst>
            <a:ext uri="{FF2B5EF4-FFF2-40B4-BE49-F238E27FC236}">
              <a16:creationId xmlns:a16="http://schemas.microsoft.com/office/drawing/2014/main" id="{3575D8AC-983C-4BA2-B59D-4F3F4B164D87}"/>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443616" y="312390"/>
          <a:ext cx="1898512" cy="498293"/>
        </a:xfrm>
        <a:prstGeom prst="rect">
          <a:avLst/>
        </a:prstGeom>
      </xdr:spPr>
    </xdr:pic>
    <xdr:clientData/>
  </xdr:oneCellAnchor>
  <xdr:twoCellAnchor>
    <xdr:from>
      <xdr:col>0</xdr:col>
      <xdr:colOff>202405</xdr:colOff>
      <xdr:row>22</xdr:row>
      <xdr:rowOff>47626</xdr:rowOff>
    </xdr:from>
    <xdr:to>
      <xdr:col>10</xdr:col>
      <xdr:colOff>214311</xdr:colOff>
      <xdr:row>26</xdr:row>
      <xdr:rowOff>8468</xdr:rowOff>
    </xdr:to>
    <xdr:sp macro="" textlink="">
      <xdr:nvSpPr>
        <xdr:cNvPr id="6" name="Rectángulo 5">
          <a:extLst>
            <a:ext uri="{FF2B5EF4-FFF2-40B4-BE49-F238E27FC236}">
              <a16:creationId xmlns:a16="http://schemas.microsoft.com/office/drawing/2014/main" id="{6FFD593C-97F1-4E65-86EE-C4F464102054}"/>
            </a:ext>
          </a:extLst>
        </xdr:cNvPr>
        <xdr:cNvSpPr/>
      </xdr:nvSpPr>
      <xdr:spPr>
        <a:xfrm>
          <a:off x="202405" y="4145493"/>
          <a:ext cx="7547239" cy="705908"/>
        </a:xfrm>
        <a:prstGeom prst="rect">
          <a:avLst/>
        </a:prstGeom>
        <a:noFill/>
        <a:ln>
          <a:solidFill>
            <a:schemeClr val="bg1">
              <a:lumMod val="9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b"/>
        <a:lstStyle/>
        <a:p>
          <a:pPr algn="ctr"/>
          <a:r>
            <a:rPr lang="es-CO" sz="2000" b="1">
              <a:solidFill>
                <a:schemeClr val="bg1">
                  <a:lumMod val="85000"/>
                </a:schemeClr>
              </a:solidFill>
              <a:latin typeface="+mj-lt"/>
            </a:rPr>
            <a:t>Dashboard de medición </a:t>
          </a:r>
          <a:r>
            <a:rPr lang="es-CO" sz="2000" b="1" baseline="0">
              <a:solidFill>
                <a:schemeClr val="bg1">
                  <a:lumMod val="85000"/>
                </a:schemeClr>
              </a:solidFill>
              <a:latin typeface="+mj-lt"/>
            </a:rPr>
            <a:t>- Cliente Oculto </a:t>
          </a:r>
          <a:endParaRPr lang="es-CO" sz="2000" b="1">
            <a:solidFill>
              <a:schemeClr val="bg1">
                <a:lumMod val="85000"/>
              </a:schemeClr>
            </a:solidFill>
            <a:latin typeface="+mj-lt"/>
          </a:endParaRPr>
        </a:p>
      </xdr:txBody>
    </xdr:sp>
    <xdr:clientData/>
  </xdr:twoCellAnchor>
  <xdr:twoCellAnchor>
    <xdr:from>
      <xdr:col>12</xdr:col>
      <xdr:colOff>261938</xdr:colOff>
      <xdr:row>5</xdr:row>
      <xdr:rowOff>95248</xdr:rowOff>
    </xdr:from>
    <xdr:to>
      <xdr:col>16</xdr:col>
      <xdr:colOff>404813</xdr:colOff>
      <xdr:row>9</xdr:row>
      <xdr:rowOff>145255</xdr:rowOff>
    </xdr:to>
    <xdr:sp macro="" textlink="">
      <xdr:nvSpPr>
        <xdr:cNvPr id="2" name="Diagrama de flujo: pantalla 1" descr="Paisaje urbano con vista lejana del Empire State Building">
          <a:hlinkClick xmlns:r="http://schemas.openxmlformats.org/officeDocument/2006/relationships" r:id="rId3"/>
          <a:extLst>
            <a:ext uri="{FF2B5EF4-FFF2-40B4-BE49-F238E27FC236}">
              <a16:creationId xmlns:a16="http://schemas.microsoft.com/office/drawing/2014/main" id="{F37C1044-8249-80AF-CB84-3AF63B55FFCD}"/>
            </a:ext>
          </a:extLst>
        </xdr:cNvPr>
        <xdr:cNvSpPr/>
      </xdr:nvSpPr>
      <xdr:spPr>
        <a:xfrm>
          <a:off x="8977313" y="1047748"/>
          <a:ext cx="3048000" cy="812007"/>
        </a:xfrm>
        <a:prstGeom prst="flowChartDisplay">
          <a:avLst/>
        </a:prstGeom>
        <a:blipFill dpi="0" rotWithShape="1">
          <a:blip xmlns:r="http://schemas.openxmlformats.org/officeDocument/2006/relationships" r:embed="rId4" cstate="print">
            <a:alphaModFix amt="35000"/>
            <a:extLst>
              <a:ext uri="{28A0092B-C50C-407E-A947-70E740481C1C}">
                <a14:useLocalDpi xmlns:a14="http://schemas.microsoft.com/office/drawing/2010/main" val="0"/>
              </a:ext>
            </a:extLst>
          </a:blip>
          <a:srcRect/>
          <a:stretch>
            <a:fillRect/>
          </a:stretch>
        </a:blipFill>
        <a:effectLst>
          <a:glow rad="63500">
            <a:schemeClr val="accent3">
              <a:satMod val="175000"/>
              <a:alpha val="40000"/>
            </a:schemeClr>
          </a:glow>
          <a:outerShdw blurRad="63500" sx="102000" sy="102000" algn="ctr" rotWithShape="0">
            <a:prstClr val="black">
              <a:alpha val="40000"/>
            </a:prstClr>
          </a:outerShdw>
        </a:effectLst>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lang="es-CO" sz="2000" b="1">
              <a:solidFill>
                <a:schemeClr val="bg1"/>
              </a:solidFill>
              <a:latin typeface="+mj-lt"/>
            </a:rPr>
            <a:t>Detalle</a:t>
          </a:r>
          <a:r>
            <a:rPr lang="es-CO" sz="2000" b="1" baseline="0">
              <a:solidFill>
                <a:schemeClr val="bg1"/>
              </a:solidFill>
              <a:latin typeface="+mj-lt"/>
            </a:rPr>
            <a:t> del cumplimiento </a:t>
          </a:r>
          <a:r>
            <a:rPr lang="es-CO" sz="2000" b="1">
              <a:solidFill>
                <a:schemeClr val="bg1"/>
              </a:solidFill>
              <a:latin typeface="+mj-lt"/>
            </a:rPr>
            <a:t> </a:t>
          </a:r>
        </a:p>
      </xdr:txBody>
    </xdr:sp>
    <xdr:clientData/>
  </xdr:twoCellAnchor>
  <xdr:twoCellAnchor>
    <xdr:from>
      <xdr:col>11</xdr:col>
      <xdr:colOff>45245</xdr:colOff>
      <xdr:row>0</xdr:row>
      <xdr:rowOff>140493</xdr:rowOff>
    </xdr:from>
    <xdr:to>
      <xdr:col>15</xdr:col>
      <xdr:colOff>188120</xdr:colOff>
      <xdr:row>5</xdr:row>
      <xdr:rowOff>0</xdr:rowOff>
    </xdr:to>
    <xdr:sp macro="" textlink="">
      <xdr:nvSpPr>
        <xdr:cNvPr id="7" name="Diagrama de flujo: pantalla 6">
          <a:hlinkClick xmlns:r="http://schemas.openxmlformats.org/officeDocument/2006/relationships" r:id="rId5"/>
          <a:extLst>
            <a:ext uri="{FF2B5EF4-FFF2-40B4-BE49-F238E27FC236}">
              <a16:creationId xmlns:a16="http://schemas.microsoft.com/office/drawing/2014/main" id="{6E201D25-22CD-43E6-8261-1EB3C52FE3AB}"/>
            </a:ext>
          </a:extLst>
        </xdr:cNvPr>
        <xdr:cNvSpPr/>
      </xdr:nvSpPr>
      <xdr:spPr>
        <a:xfrm>
          <a:off x="8034339" y="140493"/>
          <a:ext cx="3048000" cy="812007"/>
        </a:xfrm>
        <a:prstGeom prst="flowChartDisplay">
          <a:avLst/>
        </a:prstGeom>
        <a:blipFill dpi="0" rotWithShape="1">
          <a:blip xmlns:r="http://schemas.openxmlformats.org/officeDocument/2006/relationships" r:embed="rId6" cstate="print">
            <a:alphaModFix amt="35000"/>
            <a:extLst>
              <a:ext uri="{28A0092B-C50C-407E-A947-70E740481C1C}">
                <a14:useLocalDpi xmlns:a14="http://schemas.microsoft.com/office/drawing/2010/main" val="0"/>
              </a:ext>
              <a:ext uri="{837473B0-CC2E-450A-ABE3-18F120FF3D39}">
                <a1611:picAttrSrcUrl xmlns:a1611="http://schemas.microsoft.com/office/drawing/2016/11/main" r:id="rId7"/>
              </a:ext>
            </a:extLst>
          </a:blip>
          <a:srcRect/>
          <a:stretch>
            <a:fillRect/>
          </a:stretch>
        </a:blipFill>
        <a:effectLst>
          <a:glow rad="63500">
            <a:schemeClr val="accent3">
              <a:satMod val="175000"/>
              <a:alpha val="40000"/>
            </a:schemeClr>
          </a:glow>
          <a:outerShdw blurRad="63500" sx="102000" sy="102000" algn="ctr" rotWithShape="0">
            <a:prstClr val="black">
              <a:alpha val="40000"/>
            </a:prstClr>
          </a:outerShdw>
        </a:effectLst>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lang="es-CO" sz="2000" b="1">
              <a:solidFill>
                <a:schemeClr val="bg1"/>
              </a:solidFill>
              <a:latin typeface="+mj-lt"/>
            </a:rPr>
            <a:t>Generalidad del servicio </a:t>
          </a:r>
        </a:p>
      </xdr:txBody>
    </xdr:sp>
    <xdr:clientData/>
  </xdr:twoCellAnchor>
  <xdr:twoCellAnchor>
    <xdr:from>
      <xdr:col>13</xdr:col>
      <xdr:colOff>416719</xdr:colOff>
      <xdr:row>10</xdr:row>
      <xdr:rowOff>47623</xdr:rowOff>
    </xdr:from>
    <xdr:to>
      <xdr:col>17</xdr:col>
      <xdr:colOff>559594</xdr:colOff>
      <xdr:row>14</xdr:row>
      <xdr:rowOff>97630</xdr:rowOff>
    </xdr:to>
    <xdr:sp macro="" textlink="">
      <xdr:nvSpPr>
        <xdr:cNvPr id="8" name="Diagrama de flujo: pantalla 7">
          <a:hlinkClick xmlns:r="http://schemas.openxmlformats.org/officeDocument/2006/relationships" r:id="rId8"/>
          <a:extLst>
            <a:ext uri="{FF2B5EF4-FFF2-40B4-BE49-F238E27FC236}">
              <a16:creationId xmlns:a16="http://schemas.microsoft.com/office/drawing/2014/main" id="{00AB4902-123A-4C9D-989A-E72D04683693}"/>
            </a:ext>
          </a:extLst>
        </xdr:cNvPr>
        <xdr:cNvSpPr/>
      </xdr:nvSpPr>
      <xdr:spPr>
        <a:xfrm>
          <a:off x="9858375" y="1952623"/>
          <a:ext cx="3048000" cy="812007"/>
        </a:xfrm>
        <a:prstGeom prst="flowChartDisplay">
          <a:avLst/>
        </a:prstGeom>
        <a:blipFill dpi="0" rotWithShape="1">
          <a:blip xmlns:r="http://schemas.openxmlformats.org/officeDocument/2006/relationships" r:embed="rId9" cstate="print">
            <a:alphaModFix amt="35000"/>
            <a:extLst>
              <a:ext uri="{BEBA8EAE-BF5A-486C-A8C5-ECC9F3942E4B}">
                <a14:imgProps xmlns:a14="http://schemas.microsoft.com/office/drawing/2010/main">
                  <a14:imgLayer r:embed="rId10">
                    <a14:imgEffect>
                      <a14:artisticMarker/>
                    </a14:imgEffect>
                  </a14:imgLayer>
                </a14:imgProps>
              </a:ext>
              <a:ext uri="{28A0092B-C50C-407E-A947-70E740481C1C}">
                <a14:useLocalDpi xmlns:a14="http://schemas.microsoft.com/office/drawing/2010/main" val="0"/>
              </a:ext>
            </a:extLst>
          </a:blip>
          <a:srcRect/>
          <a:stretch>
            <a:fillRect/>
          </a:stretch>
        </a:blipFill>
        <a:effectLst>
          <a:glow rad="63500">
            <a:schemeClr val="accent3">
              <a:satMod val="175000"/>
              <a:alpha val="40000"/>
            </a:schemeClr>
          </a:glow>
          <a:outerShdw blurRad="63500" sx="102000" sy="102000" algn="ctr" rotWithShape="0">
            <a:prstClr val="black">
              <a:alpha val="40000"/>
            </a:prstClr>
          </a:outerShdw>
        </a:effectLst>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lang="es-CO" sz="2000" b="1">
              <a:solidFill>
                <a:schemeClr val="bg1"/>
              </a:solidFill>
              <a:latin typeface="+mj-lt"/>
            </a:rPr>
            <a:t>Indicadores </a:t>
          </a:r>
        </a:p>
      </xdr:txBody>
    </xdr:sp>
    <xdr:clientData/>
  </xdr:twoCellAnchor>
  <xdr:twoCellAnchor>
    <xdr:from>
      <xdr:col>16</xdr:col>
      <xdr:colOff>330994</xdr:colOff>
      <xdr:row>20</xdr:row>
      <xdr:rowOff>9523</xdr:rowOff>
    </xdr:from>
    <xdr:to>
      <xdr:col>20</xdr:col>
      <xdr:colOff>473869</xdr:colOff>
      <xdr:row>24</xdr:row>
      <xdr:rowOff>59530</xdr:rowOff>
    </xdr:to>
    <xdr:sp macro="" textlink="">
      <xdr:nvSpPr>
        <xdr:cNvPr id="9" name="Diagrama de flujo: pantalla 8" descr="Amigas enviando mensajes de texto con teléfonos móviles en un café">
          <a:hlinkClick xmlns:r="http://schemas.openxmlformats.org/officeDocument/2006/relationships" r:id="rId11"/>
          <a:extLst>
            <a:ext uri="{FF2B5EF4-FFF2-40B4-BE49-F238E27FC236}">
              <a16:creationId xmlns:a16="http://schemas.microsoft.com/office/drawing/2014/main" id="{61A7463A-86F5-43D8-BC73-50D65BA0EFB9}"/>
            </a:ext>
          </a:extLst>
        </xdr:cNvPr>
        <xdr:cNvSpPr/>
      </xdr:nvSpPr>
      <xdr:spPr>
        <a:xfrm>
          <a:off x="11951494" y="3819523"/>
          <a:ext cx="3048000" cy="812007"/>
        </a:xfrm>
        <a:prstGeom prst="flowChartDisplay">
          <a:avLst/>
        </a:prstGeom>
        <a:blipFill dpi="0" rotWithShape="1">
          <a:blip xmlns:r="http://schemas.openxmlformats.org/officeDocument/2006/relationships" r:embed="rId12" cstate="print">
            <a:alphaModFix amt="50000"/>
            <a:extLst>
              <a:ext uri="{28A0092B-C50C-407E-A947-70E740481C1C}">
                <a14:useLocalDpi xmlns:a14="http://schemas.microsoft.com/office/drawing/2010/main" val="0"/>
              </a:ext>
            </a:extLst>
          </a:blip>
          <a:srcRect/>
          <a:stretch>
            <a:fillRect/>
          </a:stretch>
        </a:blipFill>
        <a:effectLst>
          <a:glow rad="63500">
            <a:schemeClr val="accent3">
              <a:satMod val="175000"/>
              <a:alpha val="40000"/>
            </a:schemeClr>
          </a:glow>
          <a:outerShdw blurRad="63500" sx="102000" sy="102000" algn="ctr" rotWithShape="0">
            <a:prstClr val="black">
              <a:alpha val="40000"/>
            </a:prstClr>
          </a:outerShdw>
        </a:effectLst>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lang="es-CO" sz="2000" b="1">
              <a:solidFill>
                <a:schemeClr val="bg1"/>
              </a:solidFill>
              <a:latin typeface="+mj-lt"/>
            </a:rPr>
            <a:t>Comentarios del usuario</a:t>
          </a:r>
        </a:p>
      </xdr:txBody>
    </xdr:sp>
    <xdr:clientData/>
  </xdr:twoCellAnchor>
  <xdr:twoCellAnchor editAs="oneCell">
    <xdr:from>
      <xdr:col>11</xdr:col>
      <xdr:colOff>107154</xdr:colOff>
      <xdr:row>15</xdr:row>
      <xdr:rowOff>0</xdr:rowOff>
    </xdr:from>
    <xdr:to>
      <xdr:col>13</xdr:col>
      <xdr:colOff>319084</xdr:colOff>
      <xdr:row>23</xdr:row>
      <xdr:rowOff>140492</xdr:rowOff>
    </xdr:to>
    <xdr:pic>
      <xdr:nvPicPr>
        <xdr:cNvPr id="11" name="Gráfico 10" descr="Cursor con relleno sólido">
          <a:extLst>
            <a:ext uri="{FF2B5EF4-FFF2-40B4-BE49-F238E27FC236}">
              <a16:creationId xmlns:a16="http://schemas.microsoft.com/office/drawing/2014/main" id="{5B24A895-9B90-8777-DE42-49AFED49F5D3}"/>
            </a:ext>
          </a:extLst>
        </xdr:cNvPr>
        <xdr:cNvPicPr>
          <a:picLocks noChangeAspect="1"/>
        </xdr:cNvPicPr>
      </xdr:nvPicPr>
      <xdr:blipFill>
        <a:blip xmlns:r="http://schemas.openxmlformats.org/officeDocument/2006/relationships" r:embed="rId13">
          <a:extLst>
            <a:ext uri="{28A0092B-C50C-407E-A947-70E740481C1C}">
              <a14:useLocalDpi xmlns:a14="http://schemas.microsoft.com/office/drawing/2010/main" val="0"/>
            </a:ext>
            <a:ext uri="{96DAC541-7B7A-43D3-8B79-37D633B846F1}">
              <asvg:svgBlip xmlns:asvg="http://schemas.microsoft.com/office/drawing/2016/SVG/main" r:embed="rId14"/>
            </a:ext>
          </a:extLst>
        </a:blip>
        <a:stretch>
          <a:fillRect/>
        </a:stretch>
      </xdr:blipFill>
      <xdr:spPr>
        <a:xfrm rot="5400000">
          <a:off x="8096248" y="2857500"/>
          <a:ext cx="1664492" cy="1664492"/>
        </a:xfrm>
        <a:prstGeom prst="rect">
          <a:avLst/>
        </a:prstGeom>
      </xdr:spPr>
    </xdr:pic>
    <xdr:clientData/>
  </xdr:twoCellAnchor>
  <xdr:twoCellAnchor>
    <xdr:from>
      <xdr:col>15</xdr:col>
      <xdr:colOff>176213</xdr:colOff>
      <xdr:row>15</xdr:row>
      <xdr:rowOff>21430</xdr:rowOff>
    </xdr:from>
    <xdr:to>
      <xdr:col>19</xdr:col>
      <xdr:colOff>319088</xdr:colOff>
      <xdr:row>19</xdr:row>
      <xdr:rowOff>71437</xdr:rowOff>
    </xdr:to>
    <xdr:sp macro="" textlink="">
      <xdr:nvSpPr>
        <xdr:cNvPr id="10" name="Diagrama de flujo: pantalla 9" descr="Paisaje urbano con vista lejana del Empire State Building">
          <a:hlinkClick xmlns:r="http://schemas.openxmlformats.org/officeDocument/2006/relationships" r:id="rId15"/>
          <a:extLst>
            <a:ext uri="{FF2B5EF4-FFF2-40B4-BE49-F238E27FC236}">
              <a16:creationId xmlns:a16="http://schemas.microsoft.com/office/drawing/2014/main" id="{4107E45B-8A8D-435D-A8E8-3F03D6711B5D}"/>
            </a:ext>
          </a:extLst>
        </xdr:cNvPr>
        <xdr:cNvSpPr/>
      </xdr:nvSpPr>
      <xdr:spPr>
        <a:xfrm>
          <a:off x="11070432" y="2878930"/>
          <a:ext cx="3048000" cy="812007"/>
        </a:xfrm>
        <a:prstGeom prst="flowChartDisplay">
          <a:avLst/>
        </a:prstGeom>
        <a:blipFill dpi="0" rotWithShape="1">
          <a:blip xmlns:r="http://schemas.openxmlformats.org/officeDocument/2006/relationships" r:embed="rId4" cstate="print">
            <a:alphaModFix amt="35000"/>
            <a:extLst>
              <a:ext uri="{28A0092B-C50C-407E-A947-70E740481C1C}">
                <a14:useLocalDpi xmlns:a14="http://schemas.microsoft.com/office/drawing/2010/main" val="0"/>
              </a:ext>
            </a:extLst>
          </a:blip>
          <a:srcRect/>
          <a:stretch>
            <a:fillRect/>
          </a:stretch>
        </a:blipFill>
        <a:effectLst>
          <a:glow rad="63500">
            <a:schemeClr val="accent3">
              <a:satMod val="175000"/>
              <a:alpha val="40000"/>
            </a:schemeClr>
          </a:glow>
          <a:outerShdw blurRad="63500" sx="102000" sy="102000" algn="ctr" rotWithShape="0">
            <a:prstClr val="black">
              <a:alpha val="40000"/>
            </a:prstClr>
          </a:outerShdw>
        </a:effectLst>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lang="es-CO" sz="2000" b="1">
              <a:solidFill>
                <a:schemeClr val="bg1"/>
              </a:solidFill>
              <a:latin typeface="+mj-lt"/>
            </a:rPr>
            <a:t>Comparativo</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23813</xdr:colOff>
      <xdr:row>3</xdr:row>
      <xdr:rowOff>154783</xdr:rowOff>
    </xdr:from>
    <xdr:to>
      <xdr:col>20</xdr:col>
      <xdr:colOff>309563</xdr:colOff>
      <xdr:row>4</xdr:row>
      <xdr:rowOff>71439</xdr:rowOff>
    </xdr:to>
    <xdr:sp macro="" textlink="">
      <xdr:nvSpPr>
        <xdr:cNvPr id="9" name="Rectángulo 8">
          <a:extLst>
            <a:ext uri="{FF2B5EF4-FFF2-40B4-BE49-F238E27FC236}">
              <a16:creationId xmlns:a16="http://schemas.microsoft.com/office/drawing/2014/main" id="{B0C2E7EF-81AE-41C6-A11E-9F70BDD945FD}"/>
            </a:ext>
          </a:extLst>
        </xdr:cNvPr>
        <xdr:cNvSpPr/>
      </xdr:nvSpPr>
      <xdr:spPr>
        <a:xfrm>
          <a:off x="23813" y="726283"/>
          <a:ext cx="17466469" cy="107156"/>
        </a:xfrm>
        <a:prstGeom prst="rect">
          <a:avLst/>
        </a:prstGeom>
        <a:solidFill>
          <a:srgbClr val="504741"/>
        </a:solidFill>
        <a:ln>
          <a:solidFill>
            <a:schemeClr val="bg1">
              <a:lumMod val="95000"/>
            </a:schemeClr>
          </a:solid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oneCellAnchor>
    <xdr:from>
      <xdr:col>1</xdr:col>
      <xdr:colOff>807242</xdr:colOff>
      <xdr:row>4</xdr:row>
      <xdr:rowOff>59534</xdr:rowOff>
    </xdr:from>
    <xdr:ext cx="7777958" cy="864000"/>
    <mc:AlternateContent xmlns:mc="http://schemas.openxmlformats.org/markup-compatibility/2006" xmlns:a14="http://schemas.microsoft.com/office/drawing/2010/main">
      <mc:Choice Requires="a14">
        <xdr:graphicFrame macro="">
          <xdr:nvGraphicFramePr>
            <xdr:cNvPr id="17" name="Sala de Ventas  2">
              <a:extLst>
                <a:ext uri="{FF2B5EF4-FFF2-40B4-BE49-F238E27FC236}">
                  <a16:creationId xmlns:a16="http://schemas.microsoft.com/office/drawing/2014/main" id="{39A507C6-D293-484F-8D29-0BFA3020B0BB}"/>
                </a:ext>
              </a:extLst>
            </xdr:cNvPr>
            <xdr:cNvGraphicFramePr/>
          </xdr:nvGraphicFramePr>
          <xdr:xfrm>
            <a:off x="0" y="0"/>
            <a:ext cx="0" cy="0"/>
          </xdr:xfrm>
          <a:graphic>
            <a:graphicData uri="http://schemas.microsoft.com/office/drawing/2010/slicer">
              <sle:slicer xmlns:sle="http://schemas.microsoft.com/office/drawing/2010/slicer" name="Sala de Ventas  2"/>
            </a:graphicData>
          </a:graphic>
        </xdr:graphicFrame>
      </mc:Choice>
      <mc:Fallback xmlns="">
        <xdr:sp macro="" textlink="">
          <xdr:nvSpPr>
            <xdr:cNvPr id="0" name=""/>
            <xdr:cNvSpPr>
              <a:spLocks noTextEdit="1"/>
            </xdr:cNvSpPr>
          </xdr:nvSpPr>
          <xdr:spPr>
            <a:xfrm>
              <a:off x="1433775" y="804601"/>
              <a:ext cx="7777958" cy="864000"/>
            </a:xfrm>
            <a:prstGeom prst="rect">
              <a:avLst/>
            </a:prstGeom>
            <a:solidFill>
              <a:prstClr val="white"/>
            </a:solidFill>
            <a:ln w="1">
              <a:solidFill>
                <a:prstClr val="green"/>
              </a:solidFill>
            </a:ln>
          </xdr:spPr>
          <xdr:txBody>
            <a:bodyPr vertOverflow="clip" horzOverflow="clip"/>
            <a:lstStyle/>
            <a:p>
              <a:r>
                <a:rPr lang="es-CO"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oneCellAnchor>
  <xdr:twoCellAnchor editAs="oneCell">
    <xdr:from>
      <xdr:col>9</xdr:col>
      <xdr:colOff>516467</xdr:colOff>
      <xdr:row>4</xdr:row>
      <xdr:rowOff>60063</xdr:rowOff>
    </xdr:from>
    <xdr:to>
      <xdr:col>17</xdr:col>
      <xdr:colOff>666214</xdr:colOff>
      <xdr:row>8</xdr:row>
      <xdr:rowOff>162063</xdr:rowOff>
    </xdr:to>
    <mc:AlternateContent xmlns:mc="http://schemas.openxmlformats.org/markup-compatibility/2006" xmlns:a14="http://schemas.microsoft.com/office/drawing/2010/main">
      <mc:Choice Requires="a14">
        <xdr:graphicFrame macro="">
          <xdr:nvGraphicFramePr>
            <xdr:cNvPr id="20" name="Nombre del Proyecto 1">
              <a:extLst>
                <a:ext uri="{FF2B5EF4-FFF2-40B4-BE49-F238E27FC236}">
                  <a16:creationId xmlns:a16="http://schemas.microsoft.com/office/drawing/2014/main" id="{5A9F7D4C-0238-4136-8B01-24D4E03C952C}"/>
                </a:ext>
                <a:ext uri="{147F2762-F138-4A5C-976F-8EAC2B608ADB}">
                  <a16:predDERef xmlns:a16="http://schemas.microsoft.com/office/drawing/2014/main" pred="{EB4D37F2-A0AE-AF5B-4E16-4B68D19CF7C6}"/>
                </a:ext>
              </a:extLst>
            </xdr:cNvPr>
            <xdr:cNvGraphicFramePr/>
          </xdr:nvGraphicFramePr>
          <xdr:xfrm>
            <a:off x="0" y="0"/>
            <a:ext cx="0" cy="0"/>
          </xdr:xfrm>
          <a:graphic>
            <a:graphicData uri="http://schemas.microsoft.com/office/drawing/2010/slicer">
              <sle:slicer xmlns:sle="http://schemas.microsoft.com/office/drawing/2010/slicer" name="Nombre del Proyecto 1"/>
            </a:graphicData>
          </a:graphic>
        </xdr:graphicFrame>
      </mc:Choice>
      <mc:Fallback xmlns="">
        <xdr:sp macro="" textlink="">
          <xdr:nvSpPr>
            <xdr:cNvPr id="0" name=""/>
            <xdr:cNvSpPr>
              <a:spLocks noTextEdit="1"/>
            </xdr:cNvSpPr>
          </xdr:nvSpPr>
          <xdr:spPr>
            <a:xfrm>
              <a:off x="9203267" y="805130"/>
              <a:ext cx="6584414" cy="847066"/>
            </a:xfrm>
            <a:prstGeom prst="rect">
              <a:avLst/>
            </a:prstGeom>
            <a:solidFill>
              <a:prstClr val="white"/>
            </a:solidFill>
            <a:ln w="1">
              <a:solidFill>
                <a:prstClr val="green"/>
              </a:solidFill>
            </a:ln>
          </xdr:spPr>
          <xdr:txBody>
            <a:bodyPr vertOverflow="clip" horzOverflow="clip"/>
            <a:lstStyle/>
            <a:p>
              <a:r>
                <a:rPr lang="es-CO"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xdr:from>
      <xdr:col>12</xdr:col>
      <xdr:colOff>595311</xdr:colOff>
      <xdr:row>10</xdr:row>
      <xdr:rowOff>0</xdr:rowOff>
    </xdr:from>
    <xdr:to>
      <xdr:col>15</xdr:col>
      <xdr:colOff>109311</xdr:colOff>
      <xdr:row>21</xdr:row>
      <xdr:rowOff>64500</xdr:rowOff>
    </xdr:to>
    <xdr:graphicFrame macro="">
      <xdr:nvGraphicFramePr>
        <xdr:cNvPr id="21" name="Gráfico 20">
          <a:extLst>
            <a:ext uri="{FF2B5EF4-FFF2-40B4-BE49-F238E27FC236}">
              <a16:creationId xmlns:a16="http://schemas.microsoft.com/office/drawing/2014/main" id="{4076B6F4-9043-4590-8CA0-31F1B0CC729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15</xdr:col>
      <xdr:colOff>142873</xdr:colOff>
      <xdr:row>9</xdr:row>
      <xdr:rowOff>190499</xdr:rowOff>
    </xdr:from>
    <xdr:to>
      <xdr:col>17</xdr:col>
      <xdr:colOff>418873</xdr:colOff>
      <xdr:row>21</xdr:row>
      <xdr:rowOff>64499</xdr:rowOff>
    </xdr:to>
    <xdr:graphicFrame macro="">
      <xdr:nvGraphicFramePr>
        <xdr:cNvPr id="22" name="Gráfico 21">
          <a:extLst>
            <a:ext uri="{FF2B5EF4-FFF2-40B4-BE49-F238E27FC236}">
              <a16:creationId xmlns:a16="http://schemas.microsoft.com/office/drawing/2014/main" id="{0A290A3A-35A1-4E27-97B9-B0C33BACA61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59534</xdr:colOff>
      <xdr:row>21</xdr:row>
      <xdr:rowOff>95249</xdr:rowOff>
    </xdr:from>
    <xdr:to>
      <xdr:col>3</xdr:col>
      <xdr:colOff>903565</xdr:colOff>
      <xdr:row>31</xdr:row>
      <xdr:rowOff>117516</xdr:rowOff>
    </xdr:to>
    <xdr:graphicFrame macro="">
      <xdr:nvGraphicFramePr>
        <xdr:cNvPr id="23" name="Gráfico 22">
          <a:extLst>
            <a:ext uri="{FF2B5EF4-FFF2-40B4-BE49-F238E27FC236}">
              <a16:creationId xmlns:a16="http://schemas.microsoft.com/office/drawing/2014/main" id="{42031127-8436-4C8C-9C3C-18A840019CD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3</xdr:col>
      <xdr:colOff>928688</xdr:colOff>
      <xdr:row>21</xdr:row>
      <xdr:rowOff>95250</xdr:rowOff>
    </xdr:from>
    <xdr:to>
      <xdr:col>7</xdr:col>
      <xdr:colOff>189188</xdr:colOff>
      <xdr:row>31</xdr:row>
      <xdr:rowOff>107156</xdr:rowOff>
    </xdr:to>
    <xdr:graphicFrame macro="">
      <xdr:nvGraphicFramePr>
        <xdr:cNvPr id="24" name="Gráfico 23">
          <a:extLst>
            <a:ext uri="{FF2B5EF4-FFF2-40B4-BE49-F238E27FC236}">
              <a16:creationId xmlns:a16="http://schemas.microsoft.com/office/drawing/2014/main" id="{BAF9FC88-02EB-4A39-BCE2-8F9A4632682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7</xdr:col>
      <xdr:colOff>214317</xdr:colOff>
      <xdr:row>21</xdr:row>
      <xdr:rowOff>95251</xdr:rowOff>
    </xdr:from>
    <xdr:to>
      <xdr:col>9</xdr:col>
      <xdr:colOff>998817</xdr:colOff>
      <xdr:row>31</xdr:row>
      <xdr:rowOff>107157</xdr:rowOff>
    </xdr:to>
    <xdr:graphicFrame macro="">
      <xdr:nvGraphicFramePr>
        <xdr:cNvPr id="25" name="Gráfico 24">
          <a:extLst>
            <a:ext uri="{FF2B5EF4-FFF2-40B4-BE49-F238E27FC236}">
              <a16:creationId xmlns:a16="http://schemas.microsoft.com/office/drawing/2014/main" id="{77A51AAA-4DB7-4C91-B055-AC6348AD53F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9</xdr:col>
      <xdr:colOff>1023941</xdr:colOff>
      <xdr:row>21</xdr:row>
      <xdr:rowOff>95251</xdr:rowOff>
    </xdr:from>
    <xdr:to>
      <xdr:col>13</xdr:col>
      <xdr:colOff>570191</xdr:colOff>
      <xdr:row>31</xdr:row>
      <xdr:rowOff>107157</xdr:rowOff>
    </xdr:to>
    <xdr:graphicFrame macro="">
      <xdr:nvGraphicFramePr>
        <xdr:cNvPr id="26" name="Gráfico 25">
          <a:extLst>
            <a:ext uri="{FF2B5EF4-FFF2-40B4-BE49-F238E27FC236}">
              <a16:creationId xmlns:a16="http://schemas.microsoft.com/office/drawing/2014/main" id="{ECC664B4-BEB5-4088-B1C6-31F5DFC0342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13</xdr:col>
      <xdr:colOff>595314</xdr:colOff>
      <xdr:row>21</xdr:row>
      <xdr:rowOff>95251</xdr:rowOff>
    </xdr:from>
    <xdr:to>
      <xdr:col>17</xdr:col>
      <xdr:colOff>427314</xdr:colOff>
      <xdr:row>31</xdr:row>
      <xdr:rowOff>107157</xdr:rowOff>
    </xdr:to>
    <xdr:graphicFrame macro="">
      <xdr:nvGraphicFramePr>
        <xdr:cNvPr id="27" name="Gráfico 26">
          <a:extLst>
            <a:ext uri="{FF2B5EF4-FFF2-40B4-BE49-F238E27FC236}">
              <a16:creationId xmlns:a16="http://schemas.microsoft.com/office/drawing/2014/main" id="{0ABBA5FF-5E0D-42BB-8B1A-622695710BF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0</xdr:col>
      <xdr:colOff>2382</xdr:colOff>
      <xdr:row>21</xdr:row>
      <xdr:rowOff>107156</xdr:rowOff>
    </xdr:from>
    <xdr:to>
      <xdr:col>0</xdr:col>
      <xdr:colOff>666750</xdr:colOff>
      <xdr:row>41</xdr:row>
      <xdr:rowOff>0</xdr:rowOff>
    </xdr:to>
    <xdr:sp macro="" textlink="">
      <xdr:nvSpPr>
        <xdr:cNvPr id="28" name="Rectángulo 27">
          <a:extLst>
            <a:ext uri="{FF2B5EF4-FFF2-40B4-BE49-F238E27FC236}">
              <a16:creationId xmlns:a16="http://schemas.microsoft.com/office/drawing/2014/main" id="{A921B694-3CB5-41A4-9617-A9F498EBD126}"/>
            </a:ext>
          </a:extLst>
        </xdr:cNvPr>
        <xdr:cNvSpPr/>
      </xdr:nvSpPr>
      <xdr:spPr>
        <a:xfrm>
          <a:off x="2382" y="4107656"/>
          <a:ext cx="664368" cy="3702844"/>
        </a:xfrm>
        <a:prstGeom prst="rect">
          <a:avLst/>
        </a:prstGeom>
        <a:ln>
          <a:solidFill>
            <a:srgbClr val="2B8B4B"/>
          </a:solidFill>
        </a:ln>
        <a:scene3d>
          <a:camera prst="orthographicFront"/>
          <a:lightRig rig="threePt" dir="t"/>
        </a:scene3d>
        <a:sp3d>
          <a:bevelT prst="relaxedInset"/>
        </a:sp3d>
      </xdr:spPr>
      <xdr:style>
        <a:lnRef idx="2">
          <a:schemeClr val="accent6"/>
        </a:lnRef>
        <a:fillRef idx="1">
          <a:schemeClr val="lt1"/>
        </a:fillRef>
        <a:effectRef idx="0">
          <a:schemeClr val="accent6"/>
        </a:effectRef>
        <a:fontRef idx="minor">
          <a:schemeClr val="dk1"/>
        </a:fontRef>
      </xdr:style>
      <xdr:txBody>
        <a:bodyPr vertOverflow="clip" horzOverflow="clip" vert="vert270" rtlCol="0" anchor="ctr"/>
        <a:lstStyle/>
        <a:p>
          <a:pPr algn="ctr"/>
          <a:r>
            <a:rPr lang="es-CO" sz="1600" b="1">
              <a:latin typeface="+mj-lt"/>
            </a:rPr>
            <a:t>Saludo y presentación</a:t>
          </a:r>
        </a:p>
      </xdr:txBody>
    </xdr:sp>
    <xdr:clientData/>
  </xdr:twoCellAnchor>
  <xdr:twoCellAnchor>
    <xdr:from>
      <xdr:col>0</xdr:col>
      <xdr:colOff>1</xdr:colOff>
      <xdr:row>41</xdr:row>
      <xdr:rowOff>80960</xdr:rowOff>
    </xdr:from>
    <xdr:to>
      <xdr:col>0</xdr:col>
      <xdr:colOff>664369</xdr:colOff>
      <xdr:row>56</xdr:row>
      <xdr:rowOff>95250</xdr:rowOff>
    </xdr:to>
    <xdr:sp macro="" textlink="">
      <xdr:nvSpPr>
        <xdr:cNvPr id="29" name="Rectángulo 28">
          <a:extLst>
            <a:ext uri="{FF2B5EF4-FFF2-40B4-BE49-F238E27FC236}">
              <a16:creationId xmlns:a16="http://schemas.microsoft.com/office/drawing/2014/main" id="{CD9CFDA2-08F8-4925-9472-FD0D8F953E9C}"/>
            </a:ext>
          </a:extLst>
        </xdr:cNvPr>
        <xdr:cNvSpPr/>
      </xdr:nvSpPr>
      <xdr:spPr>
        <a:xfrm>
          <a:off x="1" y="7891460"/>
          <a:ext cx="664368" cy="2871790"/>
        </a:xfrm>
        <a:prstGeom prst="rect">
          <a:avLst/>
        </a:prstGeom>
        <a:ln>
          <a:solidFill>
            <a:srgbClr val="2B8B4B"/>
          </a:solidFill>
        </a:ln>
        <a:scene3d>
          <a:camera prst="orthographicFront"/>
          <a:lightRig rig="threePt" dir="t"/>
        </a:scene3d>
        <a:sp3d>
          <a:bevelT prst="relaxedInset"/>
        </a:sp3d>
      </xdr:spPr>
      <xdr:style>
        <a:lnRef idx="2">
          <a:schemeClr val="accent6"/>
        </a:lnRef>
        <a:fillRef idx="1">
          <a:schemeClr val="lt1"/>
        </a:fillRef>
        <a:effectRef idx="0">
          <a:schemeClr val="accent6"/>
        </a:effectRef>
        <a:fontRef idx="minor">
          <a:schemeClr val="dk1"/>
        </a:fontRef>
      </xdr:style>
      <xdr:txBody>
        <a:bodyPr vertOverflow="clip" horzOverflow="clip" vert="vert270" rtlCol="0" anchor="ctr"/>
        <a:lstStyle/>
        <a:p>
          <a:pPr algn="ctr"/>
          <a:r>
            <a:rPr lang="es-CO" sz="1400" b="1">
              <a:latin typeface="+mj-lt"/>
            </a:rPr>
            <a:t>Indagación y Toma de Habeas Data</a:t>
          </a:r>
        </a:p>
      </xdr:txBody>
    </xdr:sp>
    <xdr:clientData/>
  </xdr:twoCellAnchor>
  <xdr:twoCellAnchor>
    <xdr:from>
      <xdr:col>1</xdr:col>
      <xdr:colOff>59531</xdr:colOff>
      <xdr:row>41</xdr:row>
      <xdr:rowOff>71436</xdr:rowOff>
    </xdr:from>
    <xdr:to>
      <xdr:col>3</xdr:col>
      <xdr:colOff>903562</xdr:colOff>
      <xdr:row>56</xdr:row>
      <xdr:rowOff>130968</xdr:rowOff>
    </xdr:to>
    <xdr:graphicFrame macro="">
      <xdr:nvGraphicFramePr>
        <xdr:cNvPr id="31" name="Gráfico 30">
          <a:extLst>
            <a:ext uri="{FF2B5EF4-FFF2-40B4-BE49-F238E27FC236}">
              <a16:creationId xmlns:a16="http://schemas.microsoft.com/office/drawing/2014/main" id="{01222D18-3949-4622-8D50-641AD12BBB8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3</xdr:col>
      <xdr:colOff>928687</xdr:colOff>
      <xdr:row>41</xdr:row>
      <xdr:rowOff>71437</xdr:rowOff>
    </xdr:from>
    <xdr:to>
      <xdr:col>7</xdr:col>
      <xdr:colOff>189187</xdr:colOff>
      <xdr:row>56</xdr:row>
      <xdr:rowOff>130969</xdr:rowOff>
    </xdr:to>
    <xdr:graphicFrame macro="">
      <xdr:nvGraphicFramePr>
        <xdr:cNvPr id="30" name="Gráfico 29">
          <a:extLst>
            <a:ext uri="{FF2B5EF4-FFF2-40B4-BE49-F238E27FC236}">
              <a16:creationId xmlns:a16="http://schemas.microsoft.com/office/drawing/2014/main" id="{66462BD2-A527-4201-AEF5-F19878B1E11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7</xdr:col>
      <xdr:colOff>214313</xdr:colOff>
      <xdr:row>41</xdr:row>
      <xdr:rowOff>71437</xdr:rowOff>
    </xdr:from>
    <xdr:to>
      <xdr:col>9</xdr:col>
      <xdr:colOff>998813</xdr:colOff>
      <xdr:row>56</xdr:row>
      <xdr:rowOff>130969</xdr:rowOff>
    </xdr:to>
    <xdr:graphicFrame macro="">
      <xdr:nvGraphicFramePr>
        <xdr:cNvPr id="32" name="Gráfico 31">
          <a:extLst>
            <a:ext uri="{FF2B5EF4-FFF2-40B4-BE49-F238E27FC236}">
              <a16:creationId xmlns:a16="http://schemas.microsoft.com/office/drawing/2014/main" id="{025971A5-8C7F-4129-896B-E96703A228B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0</xdr:col>
      <xdr:colOff>0</xdr:colOff>
      <xdr:row>57</xdr:row>
      <xdr:rowOff>54768</xdr:rowOff>
    </xdr:from>
    <xdr:to>
      <xdr:col>0</xdr:col>
      <xdr:colOff>664368</xdr:colOff>
      <xdr:row>67</xdr:row>
      <xdr:rowOff>161924</xdr:rowOff>
    </xdr:to>
    <xdr:sp macro="" textlink="">
      <xdr:nvSpPr>
        <xdr:cNvPr id="34" name="Rectángulo 33">
          <a:extLst>
            <a:ext uri="{FF2B5EF4-FFF2-40B4-BE49-F238E27FC236}">
              <a16:creationId xmlns:a16="http://schemas.microsoft.com/office/drawing/2014/main" id="{0A682689-8248-4F2B-A315-B2B68A171B1B}"/>
            </a:ext>
          </a:extLst>
        </xdr:cNvPr>
        <xdr:cNvSpPr/>
      </xdr:nvSpPr>
      <xdr:spPr>
        <a:xfrm>
          <a:off x="0" y="8246268"/>
          <a:ext cx="664368" cy="2012156"/>
        </a:xfrm>
        <a:prstGeom prst="rect">
          <a:avLst/>
        </a:prstGeom>
        <a:ln>
          <a:solidFill>
            <a:srgbClr val="2B8B4B"/>
          </a:solidFill>
        </a:ln>
        <a:scene3d>
          <a:camera prst="orthographicFront"/>
          <a:lightRig rig="threePt" dir="t"/>
        </a:scene3d>
        <a:sp3d>
          <a:bevelT prst="relaxedInset"/>
        </a:sp3d>
      </xdr:spPr>
      <xdr:style>
        <a:lnRef idx="2">
          <a:schemeClr val="accent6"/>
        </a:lnRef>
        <a:fillRef idx="1">
          <a:schemeClr val="lt1"/>
        </a:fillRef>
        <a:effectRef idx="0">
          <a:schemeClr val="accent6"/>
        </a:effectRef>
        <a:fontRef idx="minor">
          <a:schemeClr val="dk1"/>
        </a:fontRef>
      </xdr:style>
      <xdr:txBody>
        <a:bodyPr vertOverflow="clip" horzOverflow="clip" vert="vert270" rtlCol="0" anchor="ctr"/>
        <a:lstStyle/>
        <a:p>
          <a:pPr algn="ctr"/>
          <a:r>
            <a:rPr lang="es-CO" sz="1400" b="1">
              <a:latin typeface="+mj-lt"/>
            </a:rPr>
            <a:t>Perfilamiento</a:t>
          </a:r>
          <a:r>
            <a:rPr lang="es-CO" sz="1400" b="1" baseline="0">
              <a:latin typeface="+mj-lt"/>
            </a:rPr>
            <a:t> del cliente </a:t>
          </a:r>
          <a:endParaRPr lang="es-CO" sz="1400" b="1">
            <a:latin typeface="+mj-lt"/>
          </a:endParaRPr>
        </a:p>
      </xdr:txBody>
    </xdr:sp>
    <xdr:clientData/>
  </xdr:twoCellAnchor>
  <xdr:twoCellAnchor>
    <xdr:from>
      <xdr:col>1</xdr:col>
      <xdr:colOff>59531</xdr:colOff>
      <xdr:row>57</xdr:row>
      <xdr:rowOff>47624</xdr:rowOff>
    </xdr:from>
    <xdr:to>
      <xdr:col>3</xdr:col>
      <xdr:colOff>903562</xdr:colOff>
      <xdr:row>67</xdr:row>
      <xdr:rowOff>158624</xdr:rowOff>
    </xdr:to>
    <xdr:graphicFrame macro="">
      <xdr:nvGraphicFramePr>
        <xdr:cNvPr id="35" name="Gráfico 34">
          <a:extLst>
            <a:ext uri="{FF2B5EF4-FFF2-40B4-BE49-F238E27FC236}">
              <a16:creationId xmlns:a16="http://schemas.microsoft.com/office/drawing/2014/main" id="{213C89C1-931A-4FCE-ADE7-2B2EDC0DE18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8</xdr:col>
      <xdr:colOff>226219</xdr:colOff>
      <xdr:row>57</xdr:row>
      <xdr:rowOff>47625</xdr:rowOff>
    </xdr:from>
    <xdr:to>
      <xdr:col>11</xdr:col>
      <xdr:colOff>248719</xdr:colOff>
      <xdr:row>67</xdr:row>
      <xdr:rowOff>154782</xdr:rowOff>
    </xdr:to>
    <xdr:graphicFrame macro="">
      <xdr:nvGraphicFramePr>
        <xdr:cNvPr id="36" name="Gráfico 35">
          <a:extLst>
            <a:ext uri="{FF2B5EF4-FFF2-40B4-BE49-F238E27FC236}">
              <a16:creationId xmlns:a16="http://schemas.microsoft.com/office/drawing/2014/main" id="{0D20B6B1-2C0D-4E0E-9211-86632570B9B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2"/>
        </a:graphicData>
      </a:graphic>
    </xdr:graphicFrame>
    <xdr:clientData/>
  </xdr:twoCellAnchor>
  <xdr:twoCellAnchor>
    <xdr:from>
      <xdr:col>1</xdr:col>
      <xdr:colOff>47625</xdr:colOff>
      <xdr:row>68</xdr:row>
      <xdr:rowOff>11906</xdr:rowOff>
    </xdr:from>
    <xdr:to>
      <xdr:col>3</xdr:col>
      <xdr:colOff>891656</xdr:colOff>
      <xdr:row>78</xdr:row>
      <xdr:rowOff>119063</xdr:rowOff>
    </xdr:to>
    <xdr:graphicFrame macro="">
      <xdr:nvGraphicFramePr>
        <xdr:cNvPr id="37" name="Gráfico 36">
          <a:extLst>
            <a:ext uri="{FF2B5EF4-FFF2-40B4-BE49-F238E27FC236}">
              <a16:creationId xmlns:a16="http://schemas.microsoft.com/office/drawing/2014/main" id="{C4307982-0D7D-447E-9D88-D2BD4E544E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3"/>
        </a:graphicData>
      </a:graphic>
    </xdr:graphicFrame>
    <xdr:clientData/>
  </xdr:twoCellAnchor>
  <xdr:twoCellAnchor>
    <xdr:from>
      <xdr:col>10</xdr:col>
      <xdr:colOff>1</xdr:colOff>
      <xdr:row>68</xdr:row>
      <xdr:rowOff>11905</xdr:rowOff>
    </xdr:from>
    <xdr:to>
      <xdr:col>13</xdr:col>
      <xdr:colOff>594001</xdr:colOff>
      <xdr:row>78</xdr:row>
      <xdr:rowOff>119062</xdr:rowOff>
    </xdr:to>
    <xdr:graphicFrame macro="">
      <xdr:nvGraphicFramePr>
        <xdr:cNvPr id="38" name="Gráfico 37">
          <a:extLst>
            <a:ext uri="{FF2B5EF4-FFF2-40B4-BE49-F238E27FC236}">
              <a16:creationId xmlns:a16="http://schemas.microsoft.com/office/drawing/2014/main" id="{CF7C1B5D-5C30-4D48-8425-1E9937CBDB3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4"/>
        </a:graphicData>
      </a:graphic>
    </xdr:graphicFrame>
    <xdr:clientData/>
  </xdr:twoCellAnchor>
  <xdr:twoCellAnchor>
    <xdr:from>
      <xdr:col>0</xdr:col>
      <xdr:colOff>0</xdr:colOff>
      <xdr:row>68</xdr:row>
      <xdr:rowOff>4762</xdr:rowOff>
    </xdr:from>
    <xdr:to>
      <xdr:col>0</xdr:col>
      <xdr:colOff>664368</xdr:colOff>
      <xdr:row>78</xdr:row>
      <xdr:rowOff>111918</xdr:rowOff>
    </xdr:to>
    <xdr:sp macro="" textlink="">
      <xdr:nvSpPr>
        <xdr:cNvPr id="39" name="Rectángulo 38">
          <a:extLst>
            <a:ext uri="{FF2B5EF4-FFF2-40B4-BE49-F238E27FC236}">
              <a16:creationId xmlns:a16="http://schemas.microsoft.com/office/drawing/2014/main" id="{DBD8A670-1D88-4B1C-B080-B9A93C5B25C8}"/>
            </a:ext>
          </a:extLst>
        </xdr:cNvPr>
        <xdr:cNvSpPr/>
      </xdr:nvSpPr>
      <xdr:spPr>
        <a:xfrm>
          <a:off x="0" y="10291762"/>
          <a:ext cx="664368" cy="2012156"/>
        </a:xfrm>
        <a:prstGeom prst="rect">
          <a:avLst/>
        </a:prstGeom>
        <a:ln>
          <a:solidFill>
            <a:srgbClr val="2B8B4B"/>
          </a:solidFill>
        </a:ln>
        <a:scene3d>
          <a:camera prst="orthographicFront"/>
          <a:lightRig rig="threePt" dir="t"/>
        </a:scene3d>
        <a:sp3d>
          <a:bevelT prst="relaxedInset"/>
        </a:sp3d>
      </xdr:spPr>
      <xdr:style>
        <a:lnRef idx="2">
          <a:schemeClr val="accent6"/>
        </a:lnRef>
        <a:fillRef idx="1">
          <a:schemeClr val="lt1"/>
        </a:fillRef>
        <a:effectRef idx="0">
          <a:schemeClr val="accent6"/>
        </a:effectRef>
        <a:fontRef idx="minor">
          <a:schemeClr val="dk1"/>
        </a:fontRef>
      </xdr:style>
      <xdr:txBody>
        <a:bodyPr vertOverflow="clip" horzOverflow="clip" vert="vert270" rtlCol="0" anchor="ctr"/>
        <a:lstStyle/>
        <a:p>
          <a:pPr algn="ctr"/>
          <a:r>
            <a:rPr lang="es-CO" sz="1400" b="1">
              <a:latin typeface="+mj-lt"/>
            </a:rPr>
            <a:t>Asesoría y Presentación del Proyecto</a:t>
          </a:r>
        </a:p>
      </xdr:txBody>
    </xdr:sp>
    <xdr:clientData/>
  </xdr:twoCellAnchor>
  <xdr:twoCellAnchor>
    <xdr:from>
      <xdr:col>13</xdr:col>
      <xdr:colOff>642933</xdr:colOff>
      <xdr:row>68</xdr:row>
      <xdr:rowOff>11906</xdr:rowOff>
    </xdr:from>
    <xdr:to>
      <xdr:col>17</xdr:col>
      <xdr:colOff>474933</xdr:colOff>
      <xdr:row>78</xdr:row>
      <xdr:rowOff>122906</xdr:rowOff>
    </xdr:to>
    <xdr:graphicFrame macro="">
      <xdr:nvGraphicFramePr>
        <xdr:cNvPr id="40" name="Gráfico 39">
          <a:extLst>
            <a:ext uri="{FF2B5EF4-FFF2-40B4-BE49-F238E27FC236}">
              <a16:creationId xmlns:a16="http://schemas.microsoft.com/office/drawing/2014/main" id="{3365C789-4694-491A-88A2-4AE9D124D79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5"/>
        </a:graphicData>
      </a:graphic>
    </xdr:graphicFrame>
    <xdr:clientData/>
  </xdr:twoCellAnchor>
  <xdr:twoCellAnchor>
    <xdr:from>
      <xdr:col>0</xdr:col>
      <xdr:colOff>0</xdr:colOff>
      <xdr:row>78</xdr:row>
      <xdr:rowOff>169068</xdr:rowOff>
    </xdr:from>
    <xdr:to>
      <xdr:col>0</xdr:col>
      <xdr:colOff>664368</xdr:colOff>
      <xdr:row>89</xdr:row>
      <xdr:rowOff>85724</xdr:rowOff>
    </xdr:to>
    <xdr:sp macro="" textlink="">
      <xdr:nvSpPr>
        <xdr:cNvPr id="42" name="Rectángulo 41">
          <a:extLst>
            <a:ext uri="{FF2B5EF4-FFF2-40B4-BE49-F238E27FC236}">
              <a16:creationId xmlns:a16="http://schemas.microsoft.com/office/drawing/2014/main" id="{D760B888-4F9C-4E5D-9C1C-70365BEB41AB}"/>
            </a:ext>
          </a:extLst>
        </xdr:cNvPr>
        <xdr:cNvSpPr/>
      </xdr:nvSpPr>
      <xdr:spPr>
        <a:xfrm>
          <a:off x="0" y="12361068"/>
          <a:ext cx="664368" cy="2012156"/>
        </a:xfrm>
        <a:prstGeom prst="rect">
          <a:avLst/>
        </a:prstGeom>
        <a:ln>
          <a:solidFill>
            <a:srgbClr val="2B8B4B"/>
          </a:solidFill>
        </a:ln>
        <a:scene3d>
          <a:camera prst="orthographicFront"/>
          <a:lightRig rig="threePt" dir="t"/>
        </a:scene3d>
        <a:sp3d>
          <a:bevelT prst="relaxedInset"/>
        </a:sp3d>
      </xdr:spPr>
      <xdr:style>
        <a:lnRef idx="2">
          <a:schemeClr val="accent6"/>
        </a:lnRef>
        <a:fillRef idx="1">
          <a:schemeClr val="lt1"/>
        </a:fillRef>
        <a:effectRef idx="0">
          <a:schemeClr val="accent6"/>
        </a:effectRef>
        <a:fontRef idx="minor">
          <a:schemeClr val="dk1"/>
        </a:fontRef>
      </xdr:style>
      <xdr:txBody>
        <a:bodyPr vertOverflow="clip" horzOverflow="clip" vert="vert270" rtlCol="0" anchor="ctr"/>
        <a:lstStyle/>
        <a:p>
          <a:pPr algn="ctr"/>
          <a:r>
            <a:rPr lang="es-CO" sz="1400" b="1">
              <a:latin typeface="+mj-lt"/>
            </a:rPr>
            <a:t>Gestion del crédito </a:t>
          </a:r>
        </a:p>
      </xdr:txBody>
    </xdr:sp>
    <xdr:clientData/>
  </xdr:twoCellAnchor>
  <xdr:twoCellAnchor>
    <xdr:from>
      <xdr:col>1</xdr:col>
      <xdr:colOff>47624</xdr:colOff>
      <xdr:row>78</xdr:row>
      <xdr:rowOff>166688</xdr:rowOff>
    </xdr:from>
    <xdr:to>
      <xdr:col>4</xdr:col>
      <xdr:colOff>345280</xdr:colOff>
      <xdr:row>89</xdr:row>
      <xdr:rowOff>83345</xdr:rowOff>
    </xdr:to>
    <xdr:graphicFrame macro="">
      <xdr:nvGraphicFramePr>
        <xdr:cNvPr id="43" name="Gráfico 42">
          <a:extLst>
            <a:ext uri="{FF2B5EF4-FFF2-40B4-BE49-F238E27FC236}">
              <a16:creationId xmlns:a16="http://schemas.microsoft.com/office/drawing/2014/main" id="{357C1379-90DC-4C74-9966-3CB867AAFB2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6"/>
        </a:graphicData>
      </a:graphic>
    </xdr:graphicFrame>
    <xdr:clientData/>
  </xdr:twoCellAnchor>
  <xdr:twoCellAnchor>
    <xdr:from>
      <xdr:col>4</xdr:col>
      <xdr:colOff>416718</xdr:colOff>
      <xdr:row>78</xdr:row>
      <xdr:rowOff>154782</xdr:rowOff>
    </xdr:from>
    <xdr:to>
      <xdr:col>8</xdr:col>
      <xdr:colOff>177282</xdr:colOff>
      <xdr:row>89</xdr:row>
      <xdr:rowOff>71439</xdr:rowOff>
    </xdr:to>
    <xdr:graphicFrame macro="">
      <xdr:nvGraphicFramePr>
        <xdr:cNvPr id="44" name="Gráfico 43">
          <a:extLst>
            <a:ext uri="{FF2B5EF4-FFF2-40B4-BE49-F238E27FC236}">
              <a16:creationId xmlns:a16="http://schemas.microsoft.com/office/drawing/2014/main" id="{4976E858-C5F3-4EAC-A911-39C1E9FC2B9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7"/>
        </a:graphicData>
      </a:graphic>
    </xdr:graphicFrame>
    <xdr:clientData/>
  </xdr:twoCellAnchor>
  <xdr:twoCellAnchor>
    <xdr:from>
      <xdr:col>8</xdr:col>
      <xdr:colOff>261937</xdr:colOff>
      <xdr:row>78</xdr:row>
      <xdr:rowOff>154781</xdr:rowOff>
    </xdr:from>
    <xdr:to>
      <xdr:col>12</xdr:col>
      <xdr:colOff>22500</xdr:colOff>
      <xdr:row>89</xdr:row>
      <xdr:rowOff>71438</xdr:rowOff>
    </xdr:to>
    <xdr:graphicFrame macro="">
      <xdr:nvGraphicFramePr>
        <xdr:cNvPr id="45" name="Gráfico 44">
          <a:extLst>
            <a:ext uri="{FF2B5EF4-FFF2-40B4-BE49-F238E27FC236}">
              <a16:creationId xmlns:a16="http://schemas.microsoft.com/office/drawing/2014/main" id="{DB377034-7B13-4D53-97E8-26B08394A0B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8"/>
        </a:graphicData>
      </a:graphic>
    </xdr:graphicFrame>
    <xdr:clientData/>
  </xdr:twoCellAnchor>
  <xdr:twoCellAnchor>
    <xdr:from>
      <xdr:col>0</xdr:col>
      <xdr:colOff>0</xdr:colOff>
      <xdr:row>89</xdr:row>
      <xdr:rowOff>130968</xdr:rowOff>
    </xdr:from>
    <xdr:to>
      <xdr:col>0</xdr:col>
      <xdr:colOff>664368</xdr:colOff>
      <xdr:row>110</xdr:row>
      <xdr:rowOff>178594</xdr:rowOff>
    </xdr:to>
    <xdr:sp macro="" textlink="">
      <xdr:nvSpPr>
        <xdr:cNvPr id="41" name="Rectángulo 40">
          <a:extLst>
            <a:ext uri="{FF2B5EF4-FFF2-40B4-BE49-F238E27FC236}">
              <a16:creationId xmlns:a16="http://schemas.microsoft.com/office/drawing/2014/main" id="{F08541C9-DB57-4884-A1AF-86D4D521BC9E}"/>
            </a:ext>
          </a:extLst>
        </xdr:cNvPr>
        <xdr:cNvSpPr/>
      </xdr:nvSpPr>
      <xdr:spPr>
        <a:xfrm>
          <a:off x="0" y="14418468"/>
          <a:ext cx="664368" cy="4048126"/>
        </a:xfrm>
        <a:prstGeom prst="rect">
          <a:avLst/>
        </a:prstGeom>
        <a:ln>
          <a:solidFill>
            <a:srgbClr val="2B8B4B"/>
          </a:solidFill>
        </a:ln>
        <a:scene3d>
          <a:camera prst="orthographicFront"/>
          <a:lightRig rig="threePt" dir="t"/>
        </a:scene3d>
        <a:sp3d>
          <a:bevelT prst="relaxedInset"/>
        </a:sp3d>
      </xdr:spPr>
      <xdr:style>
        <a:lnRef idx="2">
          <a:schemeClr val="accent6"/>
        </a:lnRef>
        <a:fillRef idx="1">
          <a:schemeClr val="lt1"/>
        </a:fillRef>
        <a:effectRef idx="0">
          <a:schemeClr val="accent6"/>
        </a:effectRef>
        <a:fontRef idx="minor">
          <a:schemeClr val="dk1"/>
        </a:fontRef>
      </xdr:style>
      <xdr:txBody>
        <a:bodyPr vertOverflow="clip" horzOverflow="clip" vert="vert270" rtlCol="0" anchor="ctr"/>
        <a:lstStyle/>
        <a:p>
          <a:pPr algn="ctr"/>
          <a:r>
            <a:rPr lang="es-CO" sz="1400" b="1">
              <a:latin typeface="+mj-lt"/>
            </a:rPr>
            <a:t>Factores generales de la atención</a:t>
          </a:r>
        </a:p>
      </xdr:txBody>
    </xdr:sp>
    <xdr:clientData/>
  </xdr:twoCellAnchor>
  <xdr:twoCellAnchor>
    <xdr:from>
      <xdr:col>1</xdr:col>
      <xdr:colOff>47624</xdr:colOff>
      <xdr:row>89</xdr:row>
      <xdr:rowOff>119063</xdr:rowOff>
    </xdr:from>
    <xdr:to>
      <xdr:col>3</xdr:col>
      <xdr:colOff>891655</xdr:colOff>
      <xdr:row>100</xdr:row>
      <xdr:rowOff>35720</xdr:rowOff>
    </xdr:to>
    <xdr:graphicFrame macro="">
      <xdr:nvGraphicFramePr>
        <xdr:cNvPr id="46" name="Gráfico 45">
          <a:extLst>
            <a:ext uri="{FF2B5EF4-FFF2-40B4-BE49-F238E27FC236}">
              <a16:creationId xmlns:a16="http://schemas.microsoft.com/office/drawing/2014/main" id="{A4D6A092-2114-48AD-9293-3D03F4467C8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9"/>
        </a:graphicData>
      </a:graphic>
    </xdr:graphicFrame>
    <xdr:clientData/>
  </xdr:twoCellAnchor>
  <xdr:twoCellAnchor>
    <xdr:from>
      <xdr:col>3</xdr:col>
      <xdr:colOff>928687</xdr:colOff>
      <xdr:row>89</xdr:row>
      <xdr:rowOff>119063</xdr:rowOff>
    </xdr:from>
    <xdr:to>
      <xdr:col>7</xdr:col>
      <xdr:colOff>189187</xdr:colOff>
      <xdr:row>100</xdr:row>
      <xdr:rowOff>35720</xdr:rowOff>
    </xdr:to>
    <xdr:graphicFrame macro="">
      <xdr:nvGraphicFramePr>
        <xdr:cNvPr id="47" name="Gráfico 46">
          <a:extLst>
            <a:ext uri="{FF2B5EF4-FFF2-40B4-BE49-F238E27FC236}">
              <a16:creationId xmlns:a16="http://schemas.microsoft.com/office/drawing/2014/main" id="{378A6091-CC0D-4D8E-ACCA-461C1F22F4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0"/>
        </a:graphicData>
      </a:graphic>
    </xdr:graphicFrame>
    <xdr:clientData/>
  </xdr:twoCellAnchor>
  <xdr:twoCellAnchor>
    <xdr:from>
      <xdr:col>10</xdr:col>
      <xdr:colOff>35719</xdr:colOff>
      <xdr:row>89</xdr:row>
      <xdr:rowOff>119062</xdr:rowOff>
    </xdr:from>
    <xdr:to>
      <xdr:col>13</xdr:col>
      <xdr:colOff>629719</xdr:colOff>
      <xdr:row>100</xdr:row>
      <xdr:rowOff>35719</xdr:rowOff>
    </xdr:to>
    <xdr:graphicFrame macro="">
      <xdr:nvGraphicFramePr>
        <xdr:cNvPr id="49" name="Gráfico 48">
          <a:extLst>
            <a:ext uri="{FF2B5EF4-FFF2-40B4-BE49-F238E27FC236}">
              <a16:creationId xmlns:a16="http://schemas.microsoft.com/office/drawing/2014/main" id="{D222A6D7-FDF8-48C9-8D22-BE85E5ECAF0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1"/>
        </a:graphicData>
      </a:graphic>
    </xdr:graphicFrame>
    <xdr:clientData/>
  </xdr:twoCellAnchor>
  <xdr:twoCellAnchor>
    <xdr:from>
      <xdr:col>13</xdr:col>
      <xdr:colOff>666750</xdr:colOff>
      <xdr:row>89</xdr:row>
      <xdr:rowOff>119063</xdr:rowOff>
    </xdr:from>
    <xdr:to>
      <xdr:col>17</xdr:col>
      <xdr:colOff>498750</xdr:colOff>
      <xdr:row>100</xdr:row>
      <xdr:rowOff>35720</xdr:rowOff>
    </xdr:to>
    <xdr:graphicFrame macro="">
      <xdr:nvGraphicFramePr>
        <xdr:cNvPr id="50" name="Gráfico 49">
          <a:extLst>
            <a:ext uri="{FF2B5EF4-FFF2-40B4-BE49-F238E27FC236}">
              <a16:creationId xmlns:a16="http://schemas.microsoft.com/office/drawing/2014/main" id="{35032B08-BA03-4846-962C-56D31849E2F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2"/>
        </a:graphicData>
      </a:graphic>
    </xdr:graphicFrame>
    <xdr:clientData/>
  </xdr:twoCellAnchor>
  <xdr:twoCellAnchor>
    <xdr:from>
      <xdr:col>1</xdr:col>
      <xdr:colOff>47625</xdr:colOff>
      <xdr:row>100</xdr:row>
      <xdr:rowOff>59534</xdr:rowOff>
    </xdr:from>
    <xdr:to>
      <xdr:col>4</xdr:col>
      <xdr:colOff>821531</xdr:colOff>
      <xdr:row>110</xdr:row>
      <xdr:rowOff>166691</xdr:rowOff>
    </xdr:to>
    <xdr:graphicFrame macro="">
      <xdr:nvGraphicFramePr>
        <xdr:cNvPr id="51" name="Gráfico 50">
          <a:extLst>
            <a:ext uri="{FF2B5EF4-FFF2-40B4-BE49-F238E27FC236}">
              <a16:creationId xmlns:a16="http://schemas.microsoft.com/office/drawing/2014/main" id="{5078D081-E57C-4881-9A1F-6FEFBDEC015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3"/>
        </a:graphicData>
      </a:graphic>
    </xdr:graphicFrame>
    <xdr:clientData/>
  </xdr:twoCellAnchor>
  <xdr:twoCellAnchor>
    <xdr:from>
      <xdr:col>4</xdr:col>
      <xdr:colOff>857249</xdr:colOff>
      <xdr:row>100</xdr:row>
      <xdr:rowOff>71438</xdr:rowOff>
    </xdr:from>
    <xdr:to>
      <xdr:col>8</xdr:col>
      <xdr:colOff>904875</xdr:colOff>
      <xdr:row>110</xdr:row>
      <xdr:rowOff>178595</xdr:rowOff>
    </xdr:to>
    <xdr:graphicFrame macro="">
      <xdr:nvGraphicFramePr>
        <xdr:cNvPr id="52" name="Gráfico 51">
          <a:extLst>
            <a:ext uri="{FF2B5EF4-FFF2-40B4-BE49-F238E27FC236}">
              <a16:creationId xmlns:a16="http://schemas.microsoft.com/office/drawing/2014/main" id="{BD17230D-041A-432B-ACA4-6F5B46E9287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4"/>
        </a:graphicData>
      </a:graphic>
    </xdr:graphicFrame>
    <xdr:clientData/>
  </xdr:twoCellAnchor>
  <xdr:twoCellAnchor>
    <xdr:from>
      <xdr:col>0</xdr:col>
      <xdr:colOff>1</xdr:colOff>
      <xdr:row>10</xdr:row>
      <xdr:rowOff>9524</xdr:rowOff>
    </xdr:from>
    <xdr:to>
      <xdr:col>0</xdr:col>
      <xdr:colOff>664369</xdr:colOff>
      <xdr:row>21</xdr:row>
      <xdr:rowOff>47625</xdr:rowOff>
    </xdr:to>
    <xdr:sp macro="" textlink="">
      <xdr:nvSpPr>
        <xdr:cNvPr id="54" name="Rectángulo 53">
          <a:extLst>
            <a:ext uri="{FF2B5EF4-FFF2-40B4-BE49-F238E27FC236}">
              <a16:creationId xmlns:a16="http://schemas.microsoft.com/office/drawing/2014/main" id="{E43802A9-AA24-48B4-8475-DD50CC3B2D64}"/>
            </a:ext>
          </a:extLst>
        </xdr:cNvPr>
        <xdr:cNvSpPr/>
      </xdr:nvSpPr>
      <xdr:spPr>
        <a:xfrm>
          <a:off x="1" y="1914524"/>
          <a:ext cx="664368" cy="2133601"/>
        </a:xfrm>
        <a:prstGeom prst="rect">
          <a:avLst/>
        </a:prstGeom>
        <a:ln>
          <a:solidFill>
            <a:srgbClr val="2B8B4B"/>
          </a:solidFill>
        </a:ln>
        <a:scene3d>
          <a:camera prst="orthographicFront"/>
          <a:lightRig rig="threePt" dir="t"/>
        </a:scene3d>
        <a:sp3d>
          <a:bevelT prst="relaxedInset"/>
        </a:sp3d>
      </xdr:spPr>
      <xdr:style>
        <a:lnRef idx="2">
          <a:schemeClr val="accent6"/>
        </a:lnRef>
        <a:fillRef idx="1">
          <a:schemeClr val="lt1"/>
        </a:fillRef>
        <a:effectRef idx="0">
          <a:schemeClr val="accent6"/>
        </a:effectRef>
        <a:fontRef idx="minor">
          <a:schemeClr val="dk1"/>
        </a:fontRef>
      </xdr:style>
      <xdr:txBody>
        <a:bodyPr vertOverflow="clip" horzOverflow="clip" vert="vert270" rtlCol="0" anchor="ctr"/>
        <a:lstStyle/>
        <a:p>
          <a:pPr algn="ctr"/>
          <a:r>
            <a:rPr lang="es-CO" sz="1600" b="1">
              <a:latin typeface="+mj-lt"/>
            </a:rPr>
            <a:t>Demografía</a:t>
          </a:r>
        </a:p>
      </xdr:txBody>
    </xdr:sp>
    <xdr:clientData/>
  </xdr:twoCellAnchor>
  <xdr:twoCellAnchor editAs="oneCell">
    <xdr:from>
      <xdr:col>0</xdr:col>
      <xdr:colOff>35719</xdr:colOff>
      <xdr:row>4</xdr:row>
      <xdr:rowOff>59532</xdr:rowOff>
    </xdr:from>
    <xdr:to>
      <xdr:col>1</xdr:col>
      <xdr:colOff>809625</xdr:colOff>
      <xdr:row>9</xdr:row>
      <xdr:rowOff>26875</xdr:rowOff>
    </xdr:to>
    <mc:AlternateContent xmlns:mc="http://schemas.openxmlformats.org/markup-compatibility/2006" xmlns:a14="http://schemas.microsoft.com/office/drawing/2010/main">
      <mc:Choice Requires="a14">
        <xdr:graphicFrame macro="">
          <xdr:nvGraphicFramePr>
            <xdr:cNvPr id="55" name="Constructora 2">
              <a:extLst>
                <a:ext uri="{FF2B5EF4-FFF2-40B4-BE49-F238E27FC236}">
                  <a16:creationId xmlns:a16="http://schemas.microsoft.com/office/drawing/2014/main" id="{54EF7F9D-1978-4736-AF55-9D1EE1E9FDDA}"/>
                </a:ext>
              </a:extLst>
            </xdr:cNvPr>
            <xdr:cNvGraphicFramePr/>
          </xdr:nvGraphicFramePr>
          <xdr:xfrm>
            <a:off x="0" y="0"/>
            <a:ext cx="0" cy="0"/>
          </xdr:xfrm>
          <a:graphic>
            <a:graphicData uri="http://schemas.microsoft.com/office/drawing/2010/slicer">
              <sle:slicer xmlns:sle="http://schemas.microsoft.com/office/drawing/2010/slicer" name="Constructora 2"/>
            </a:graphicData>
          </a:graphic>
        </xdr:graphicFrame>
      </mc:Choice>
      <mc:Fallback xmlns="">
        <xdr:sp macro="" textlink="">
          <xdr:nvSpPr>
            <xdr:cNvPr id="0" name=""/>
            <xdr:cNvSpPr>
              <a:spLocks noTextEdit="1"/>
            </xdr:cNvSpPr>
          </xdr:nvSpPr>
          <xdr:spPr>
            <a:xfrm>
              <a:off x="35719" y="821532"/>
              <a:ext cx="1393031" cy="919843"/>
            </a:xfrm>
            <a:prstGeom prst="rect">
              <a:avLst/>
            </a:prstGeom>
            <a:solidFill>
              <a:prstClr val="white"/>
            </a:solidFill>
            <a:ln w="1">
              <a:solidFill>
                <a:prstClr val="green"/>
              </a:solidFill>
            </a:ln>
          </xdr:spPr>
          <xdr:txBody>
            <a:bodyPr vertOverflow="clip" horzOverflow="clip"/>
            <a:lstStyle/>
            <a:p>
              <a:r>
                <a:rPr lang="es-CO"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xdr:from>
      <xdr:col>9</xdr:col>
      <xdr:colOff>1035844</xdr:colOff>
      <xdr:row>41</xdr:row>
      <xdr:rowOff>59531</xdr:rowOff>
    </xdr:from>
    <xdr:to>
      <xdr:col>17</xdr:col>
      <xdr:colOff>457540</xdr:colOff>
      <xdr:row>56</xdr:row>
      <xdr:rowOff>125866</xdr:rowOff>
    </xdr:to>
    <xdr:graphicFrame macro="">
      <xdr:nvGraphicFramePr>
        <xdr:cNvPr id="62" name="Gráfico 61">
          <a:extLst>
            <a:ext uri="{FF2B5EF4-FFF2-40B4-BE49-F238E27FC236}">
              <a16:creationId xmlns:a16="http://schemas.microsoft.com/office/drawing/2014/main" id="{6DD7106F-0D8F-423F-A14C-390161CD0BD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5"/>
        </a:graphicData>
      </a:graphic>
    </xdr:graphicFrame>
    <xdr:clientData/>
  </xdr:twoCellAnchor>
  <xdr:twoCellAnchor>
    <xdr:from>
      <xdr:col>3</xdr:col>
      <xdr:colOff>940594</xdr:colOff>
      <xdr:row>57</xdr:row>
      <xdr:rowOff>47625</xdr:rowOff>
    </xdr:from>
    <xdr:to>
      <xdr:col>8</xdr:col>
      <xdr:colOff>178593</xdr:colOff>
      <xdr:row>67</xdr:row>
      <xdr:rowOff>158863</xdr:rowOff>
    </xdr:to>
    <xdr:graphicFrame macro="">
      <xdr:nvGraphicFramePr>
        <xdr:cNvPr id="64" name="Gráfico 63">
          <a:extLst>
            <a:ext uri="{FF2B5EF4-FFF2-40B4-BE49-F238E27FC236}">
              <a16:creationId xmlns:a16="http://schemas.microsoft.com/office/drawing/2014/main" id="{AC153745-94A6-4033-B678-72AA30FFE8DE}"/>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6"/>
        </a:graphicData>
      </a:graphic>
    </xdr:graphicFrame>
    <xdr:clientData/>
  </xdr:twoCellAnchor>
  <xdr:twoCellAnchor>
    <xdr:from>
      <xdr:col>11</xdr:col>
      <xdr:colOff>273844</xdr:colOff>
      <xdr:row>57</xdr:row>
      <xdr:rowOff>47625</xdr:rowOff>
    </xdr:from>
    <xdr:to>
      <xdr:col>17</xdr:col>
      <xdr:colOff>476250</xdr:colOff>
      <xdr:row>67</xdr:row>
      <xdr:rowOff>158625</xdr:rowOff>
    </xdr:to>
    <xdr:graphicFrame macro="">
      <xdr:nvGraphicFramePr>
        <xdr:cNvPr id="65" name="Gráfico 64">
          <a:extLst>
            <a:ext uri="{FF2B5EF4-FFF2-40B4-BE49-F238E27FC236}">
              <a16:creationId xmlns:a16="http://schemas.microsoft.com/office/drawing/2014/main" id="{A6B4B963-5454-4951-86D8-F69097582C7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7"/>
        </a:graphicData>
      </a:graphic>
    </xdr:graphicFrame>
    <xdr:clientData/>
  </xdr:twoCellAnchor>
  <xdr:twoCellAnchor>
    <xdr:from>
      <xdr:col>3</xdr:col>
      <xdr:colOff>916781</xdr:colOff>
      <xdr:row>31</xdr:row>
      <xdr:rowOff>130969</xdr:rowOff>
    </xdr:from>
    <xdr:to>
      <xdr:col>17</xdr:col>
      <xdr:colOff>428626</xdr:colOff>
      <xdr:row>40</xdr:row>
      <xdr:rowOff>178594</xdr:rowOff>
    </xdr:to>
    <xdr:graphicFrame macro="">
      <xdr:nvGraphicFramePr>
        <xdr:cNvPr id="66" name="Gráfico 65">
          <a:extLst>
            <a:ext uri="{FF2B5EF4-FFF2-40B4-BE49-F238E27FC236}">
              <a16:creationId xmlns:a16="http://schemas.microsoft.com/office/drawing/2014/main" id="{23A3508F-DD83-4014-AE5A-C07C8430905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8"/>
        </a:graphicData>
      </a:graphic>
    </xdr:graphicFrame>
    <xdr:clientData/>
  </xdr:twoCellAnchor>
  <xdr:twoCellAnchor editAs="oneCell">
    <xdr:from>
      <xdr:col>1</xdr:col>
      <xdr:colOff>83344</xdr:colOff>
      <xdr:row>32</xdr:row>
      <xdr:rowOff>83344</xdr:rowOff>
    </xdr:from>
    <xdr:to>
      <xdr:col>3</xdr:col>
      <xdr:colOff>857250</xdr:colOff>
      <xdr:row>40</xdr:row>
      <xdr:rowOff>83344</xdr:rowOff>
    </xdr:to>
    <xdr:pic>
      <xdr:nvPicPr>
        <xdr:cNvPr id="68" name="Imagen 67" descr="Constructora Bolívar renueva la imagen de su fuerza comercial - La Nota  Económica">
          <a:extLst>
            <a:ext uri="{FF2B5EF4-FFF2-40B4-BE49-F238E27FC236}">
              <a16:creationId xmlns:a16="http://schemas.microsoft.com/office/drawing/2014/main" id="{A575F066-A5D0-AF41-51E4-3DDA0548A3A4}"/>
            </a:ext>
          </a:extLst>
        </xdr:cNvPr>
        <xdr:cNvPicPr>
          <a:picLocks noChangeAspect="1" noChangeArrowheads="1"/>
        </xdr:cNvPicPr>
      </xdr:nvPicPr>
      <xdr:blipFill>
        <a:blip xmlns:r="http://schemas.openxmlformats.org/officeDocument/2006/relationships" r:embed="rId29">
          <a:alphaModFix amt="35000"/>
          <a:extLst>
            <a:ext uri="{28A0092B-C50C-407E-A947-70E740481C1C}">
              <a14:useLocalDpi xmlns:a14="http://schemas.microsoft.com/office/drawing/2010/main" val="0"/>
            </a:ext>
          </a:extLst>
        </a:blip>
        <a:srcRect/>
        <a:stretch>
          <a:fillRect/>
        </a:stretch>
      </xdr:blipFill>
      <xdr:spPr bwMode="auto">
        <a:xfrm>
          <a:off x="845344" y="6179344"/>
          <a:ext cx="2809875" cy="1524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928687</xdr:colOff>
      <xdr:row>68</xdr:row>
      <xdr:rowOff>23813</xdr:rowOff>
    </xdr:from>
    <xdr:to>
      <xdr:col>9</xdr:col>
      <xdr:colOff>998424</xdr:colOff>
      <xdr:row>78</xdr:row>
      <xdr:rowOff>130969</xdr:rowOff>
    </xdr:to>
    <xdr:graphicFrame macro="">
      <xdr:nvGraphicFramePr>
        <xdr:cNvPr id="56" name="Gráfico 55">
          <a:extLst>
            <a:ext uri="{FF2B5EF4-FFF2-40B4-BE49-F238E27FC236}">
              <a16:creationId xmlns:a16="http://schemas.microsoft.com/office/drawing/2014/main" id="{4C9100B8-9128-4DCB-A655-21F3E2AC11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0"/>
        </a:graphicData>
      </a:graphic>
    </xdr:graphicFrame>
    <xdr:clientData/>
  </xdr:twoCellAnchor>
  <xdr:twoCellAnchor editAs="oneCell">
    <xdr:from>
      <xdr:col>12</xdr:col>
      <xdr:colOff>214314</xdr:colOff>
      <xdr:row>78</xdr:row>
      <xdr:rowOff>178594</xdr:rowOff>
    </xdr:from>
    <xdr:to>
      <xdr:col>17</xdr:col>
      <xdr:colOff>47625</xdr:colOff>
      <xdr:row>89</xdr:row>
      <xdr:rowOff>29358</xdr:rowOff>
    </xdr:to>
    <xdr:pic>
      <xdr:nvPicPr>
        <xdr:cNvPr id="57" name="Imagen 56" descr="Sede Corporativa Constructora Bolivar - ileana Molina">
          <a:extLst>
            <a:ext uri="{FF2B5EF4-FFF2-40B4-BE49-F238E27FC236}">
              <a16:creationId xmlns:a16="http://schemas.microsoft.com/office/drawing/2014/main" id="{2E61F465-B574-64D7-3910-30FDA94B6000}"/>
            </a:ext>
          </a:extLst>
        </xdr:cNvPr>
        <xdr:cNvPicPr>
          <a:picLocks noChangeAspect="1" noChangeArrowheads="1"/>
        </xdr:cNvPicPr>
      </xdr:nvPicPr>
      <xdr:blipFill>
        <a:blip xmlns:r="http://schemas.openxmlformats.org/officeDocument/2006/relationships" r:embed="rId31">
          <a:alphaModFix amt="35000"/>
          <a:extLst>
            <a:ext uri="{28A0092B-C50C-407E-A947-70E740481C1C}">
              <a14:useLocalDpi xmlns:a14="http://schemas.microsoft.com/office/drawing/2010/main" val="0"/>
            </a:ext>
          </a:extLst>
        </a:blip>
        <a:srcRect/>
        <a:stretch>
          <a:fillRect/>
        </a:stretch>
      </xdr:blipFill>
      <xdr:spPr bwMode="auto">
        <a:xfrm>
          <a:off x="11299033" y="15037594"/>
          <a:ext cx="3643311" cy="194626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xdr:col>
      <xdr:colOff>250031</xdr:colOff>
      <xdr:row>89</xdr:row>
      <xdr:rowOff>119063</xdr:rowOff>
    </xdr:from>
    <xdr:to>
      <xdr:col>9</xdr:col>
      <xdr:colOff>1034531</xdr:colOff>
      <xdr:row>100</xdr:row>
      <xdr:rowOff>35720</xdr:rowOff>
    </xdr:to>
    <xdr:graphicFrame macro="">
      <xdr:nvGraphicFramePr>
        <xdr:cNvPr id="59" name="Gráfico 58">
          <a:extLst>
            <a:ext uri="{FF2B5EF4-FFF2-40B4-BE49-F238E27FC236}">
              <a16:creationId xmlns:a16="http://schemas.microsoft.com/office/drawing/2014/main" id="{7095F87F-1252-4B99-97D0-CB0366106F6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2"/>
        </a:graphicData>
      </a:graphic>
    </xdr:graphicFrame>
    <xdr:clientData/>
  </xdr:twoCellAnchor>
  <xdr:twoCellAnchor>
    <xdr:from>
      <xdr:col>8</xdr:col>
      <xdr:colOff>952501</xdr:colOff>
      <xdr:row>100</xdr:row>
      <xdr:rowOff>71438</xdr:rowOff>
    </xdr:from>
    <xdr:to>
      <xdr:col>13</xdr:col>
      <xdr:colOff>653531</xdr:colOff>
      <xdr:row>110</xdr:row>
      <xdr:rowOff>178595</xdr:rowOff>
    </xdr:to>
    <xdr:graphicFrame macro="">
      <xdr:nvGraphicFramePr>
        <xdr:cNvPr id="60" name="Gráfico 59">
          <a:extLst>
            <a:ext uri="{FF2B5EF4-FFF2-40B4-BE49-F238E27FC236}">
              <a16:creationId xmlns:a16="http://schemas.microsoft.com/office/drawing/2014/main" id="{9E704809-F19C-4C58-89DE-D6D956C3AB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3"/>
        </a:graphicData>
      </a:graphic>
    </xdr:graphicFrame>
    <xdr:clientData/>
  </xdr:twoCellAnchor>
  <xdr:twoCellAnchor editAs="oneCell">
    <xdr:from>
      <xdr:col>13</xdr:col>
      <xdr:colOff>714374</xdr:colOff>
      <xdr:row>101</xdr:row>
      <xdr:rowOff>0</xdr:rowOff>
    </xdr:from>
    <xdr:to>
      <xdr:col>17</xdr:col>
      <xdr:colOff>523874</xdr:colOff>
      <xdr:row>110</xdr:row>
      <xdr:rowOff>83343</xdr:rowOff>
    </xdr:to>
    <xdr:pic>
      <xdr:nvPicPr>
        <xdr:cNvPr id="61" name="Imagen 60" descr="CONSTRUCTORA BOLÍVAR: automatización robótica de procesos (RPA) para la  construcción de proyectos urbanísticos - Stefanini Group">
          <a:extLst>
            <a:ext uri="{FF2B5EF4-FFF2-40B4-BE49-F238E27FC236}">
              <a16:creationId xmlns:a16="http://schemas.microsoft.com/office/drawing/2014/main" id="{7BAC5501-312D-A5CD-9457-B6D019103918}"/>
            </a:ext>
          </a:extLst>
        </xdr:cNvPr>
        <xdr:cNvPicPr>
          <a:picLocks noChangeAspect="1" noChangeArrowheads="1"/>
        </xdr:cNvPicPr>
      </xdr:nvPicPr>
      <xdr:blipFill>
        <a:blip xmlns:r="http://schemas.openxmlformats.org/officeDocument/2006/relationships" r:embed="rId34">
          <a:alphaModFix amt="50000"/>
          <a:extLst>
            <a:ext uri="{28A0092B-C50C-407E-A947-70E740481C1C}">
              <a14:useLocalDpi xmlns:a14="http://schemas.microsoft.com/office/drawing/2010/main" val="0"/>
            </a:ext>
          </a:extLst>
        </a:blip>
        <a:srcRect/>
        <a:stretch>
          <a:fillRect/>
        </a:stretch>
      </xdr:blipFill>
      <xdr:spPr bwMode="auto">
        <a:xfrm>
          <a:off x="12561093" y="19240500"/>
          <a:ext cx="2857500" cy="179784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59269</xdr:colOff>
      <xdr:row>10</xdr:row>
      <xdr:rowOff>0</xdr:rowOff>
    </xdr:from>
    <xdr:to>
      <xdr:col>12</xdr:col>
      <xdr:colOff>547426</xdr:colOff>
      <xdr:row>21</xdr:row>
      <xdr:rowOff>62912</xdr:rowOff>
    </xdr:to>
    <xdr:graphicFrame macro="">
      <xdr:nvGraphicFramePr>
        <xdr:cNvPr id="11" name="Gráfico 10">
          <a:extLst>
            <a:ext uri="{FF2B5EF4-FFF2-40B4-BE49-F238E27FC236}">
              <a16:creationId xmlns:a16="http://schemas.microsoft.com/office/drawing/2014/main" id="{FB7CADEA-5B74-447C-87AE-1ACE68FEF9E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5"/>
        </a:graphicData>
      </a:graphic>
    </xdr:graphicFrame>
    <xdr:clientData/>
  </xdr:twoCellAnchor>
  <xdr:twoCellAnchor>
    <xdr:from>
      <xdr:col>0</xdr:col>
      <xdr:colOff>0</xdr:colOff>
      <xdr:row>0</xdr:row>
      <xdr:rowOff>0</xdr:rowOff>
    </xdr:from>
    <xdr:to>
      <xdr:col>19</xdr:col>
      <xdr:colOff>358774</xdr:colOff>
      <xdr:row>4</xdr:row>
      <xdr:rowOff>71437</xdr:rowOff>
    </xdr:to>
    <xdr:grpSp>
      <xdr:nvGrpSpPr>
        <xdr:cNvPr id="14" name="Grupo 13">
          <a:extLst>
            <a:ext uri="{FF2B5EF4-FFF2-40B4-BE49-F238E27FC236}">
              <a16:creationId xmlns:a16="http://schemas.microsoft.com/office/drawing/2014/main" id="{D884E2FE-D065-4A63-B539-FD482F3C29BF}"/>
            </a:ext>
          </a:extLst>
        </xdr:cNvPr>
        <xdr:cNvGrpSpPr/>
      </xdr:nvGrpSpPr>
      <xdr:grpSpPr>
        <a:xfrm>
          <a:off x="0" y="0"/>
          <a:ext cx="18405474" cy="833437"/>
          <a:chOff x="119063" y="0"/>
          <a:chExt cx="17004241" cy="816504"/>
        </a:xfrm>
      </xdr:grpSpPr>
      <xdr:grpSp>
        <xdr:nvGrpSpPr>
          <xdr:cNvPr id="15" name="Grupo 14">
            <a:extLst>
              <a:ext uri="{FF2B5EF4-FFF2-40B4-BE49-F238E27FC236}">
                <a16:creationId xmlns:a16="http://schemas.microsoft.com/office/drawing/2014/main" id="{C5C97F91-B117-94C3-4DD8-56685C640AF4}"/>
              </a:ext>
            </a:extLst>
          </xdr:cNvPr>
          <xdr:cNvGrpSpPr/>
        </xdr:nvGrpSpPr>
        <xdr:grpSpPr>
          <a:xfrm>
            <a:off x="1303867" y="0"/>
            <a:ext cx="15819437" cy="816504"/>
            <a:chOff x="1695185" y="0"/>
            <a:chExt cx="15819437" cy="816504"/>
          </a:xfrm>
        </xdr:grpSpPr>
        <xdr:sp macro="" textlink="">
          <xdr:nvSpPr>
            <xdr:cNvPr id="19" name="Rectángulo 18">
              <a:extLst>
                <a:ext uri="{FF2B5EF4-FFF2-40B4-BE49-F238E27FC236}">
                  <a16:creationId xmlns:a16="http://schemas.microsoft.com/office/drawing/2014/main" id="{F4C5FE4C-D3D7-6E3C-2427-FE978D5098F2}"/>
                </a:ext>
              </a:extLst>
            </xdr:cNvPr>
            <xdr:cNvSpPr/>
          </xdr:nvSpPr>
          <xdr:spPr>
            <a:xfrm>
              <a:off x="1695185" y="0"/>
              <a:ext cx="15819437" cy="816504"/>
            </a:xfrm>
            <a:prstGeom prst="rect">
              <a:avLst/>
            </a:prstGeom>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lin ang="8100000" scaled="1"/>
              <a:tileRect/>
            </a:gradFill>
            <a:effectLst>
              <a:outerShdw blurRad="50800" dist="38100" dir="10800000" algn="r"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pic>
          <xdr:nvPicPr>
            <xdr:cNvPr id="33" name="Imagen 32">
              <a:extLst>
                <a:ext uri="{FF2B5EF4-FFF2-40B4-BE49-F238E27FC236}">
                  <a16:creationId xmlns:a16="http://schemas.microsoft.com/office/drawing/2014/main" id="{C0684087-4F87-02D2-DCD5-FF5F13B0EC28}"/>
                </a:ext>
              </a:extLst>
            </xdr:cNvPr>
            <xdr:cNvPicPr>
              <a:picLocks noChangeAspect="1"/>
            </xdr:cNvPicPr>
          </xdr:nvPicPr>
          <xdr:blipFill>
            <a:blip xmlns:r="http://schemas.openxmlformats.org/officeDocument/2006/relationships" r:embed="rId36"/>
            <a:stretch>
              <a:fillRect/>
            </a:stretch>
          </xdr:blipFill>
          <xdr:spPr>
            <a:xfrm>
              <a:off x="3707340" y="110597"/>
              <a:ext cx="1573213" cy="521476"/>
            </a:xfrm>
            <a:prstGeom prst="rect">
              <a:avLst/>
            </a:prstGeom>
          </xdr:spPr>
        </xdr:pic>
        <xdr:sp macro="" textlink="">
          <xdr:nvSpPr>
            <xdr:cNvPr id="48" name="Rectángulo 47">
              <a:extLst>
                <a:ext uri="{FF2B5EF4-FFF2-40B4-BE49-F238E27FC236}">
                  <a16:creationId xmlns:a16="http://schemas.microsoft.com/office/drawing/2014/main" id="{DE917691-F7EE-F344-8CBF-1B7C85669EE6}"/>
                </a:ext>
              </a:extLst>
            </xdr:cNvPr>
            <xdr:cNvSpPr/>
          </xdr:nvSpPr>
          <xdr:spPr>
            <a:xfrm>
              <a:off x="2974445" y="59533"/>
              <a:ext cx="9691688" cy="665956"/>
            </a:xfrm>
            <a:prstGeom prst="rect">
              <a:avLst/>
            </a:prstGeom>
            <a:noFill/>
            <a:ln>
              <a:solidFill>
                <a:srgbClr val="2B8B4B"/>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lang="es-CO" sz="1800" b="1">
                  <a:solidFill>
                    <a:schemeClr val="bg1">
                      <a:lumMod val="85000"/>
                    </a:schemeClr>
                  </a:solidFill>
                  <a:latin typeface="+mj-lt"/>
                </a:rPr>
                <a:t>Dashboard de medición</a:t>
              </a:r>
              <a:r>
                <a:rPr lang="es-CO" sz="1800" b="1" baseline="0">
                  <a:solidFill>
                    <a:schemeClr val="bg1">
                      <a:lumMod val="85000"/>
                    </a:schemeClr>
                  </a:solidFill>
                  <a:latin typeface="+mj-lt"/>
                </a:rPr>
                <a:t> </a:t>
              </a:r>
            </a:p>
            <a:p>
              <a:pPr algn="ctr"/>
              <a:r>
                <a:rPr lang="es-CO" sz="1800" b="1" baseline="0">
                  <a:solidFill>
                    <a:schemeClr val="bg1">
                      <a:lumMod val="85000"/>
                    </a:schemeClr>
                  </a:solidFill>
                  <a:latin typeface="+mj-lt"/>
                </a:rPr>
                <a:t>Cliente Oculto </a:t>
              </a:r>
              <a:endParaRPr lang="es-CO" sz="1800" b="1">
                <a:solidFill>
                  <a:schemeClr val="bg1">
                    <a:lumMod val="85000"/>
                  </a:schemeClr>
                </a:solidFill>
                <a:latin typeface="+mj-lt"/>
              </a:endParaRPr>
            </a:p>
          </xdr:txBody>
        </xdr:sp>
        <xdr:pic>
          <xdr:nvPicPr>
            <xdr:cNvPr id="53" name="Imagen 52">
              <a:extLst>
                <a:ext uri="{FF2B5EF4-FFF2-40B4-BE49-F238E27FC236}">
                  <a16:creationId xmlns:a16="http://schemas.microsoft.com/office/drawing/2014/main" id="{47AADF15-DCEC-9D3C-3B1A-7E897185632B}"/>
                </a:ext>
              </a:extLst>
            </xdr:cNvPr>
            <xdr:cNvPicPr>
              <a:picLocks noChangeAspect="1"/>
            </xdr:cNvPicPr>
          </xdr:nvPicPr>
          <xdr:blipFill>
            <a:blip xmlns:r="http://schemas.openxmlformats.org/officeDocument/2006/relationships" r:embed="rId37" cstate="print">
              <a:extLst>
                <a:ext uri="{28A0092B-C50C-407E-A947-70E740481C1C}">
                  <a14:useLocalDpi xmlns:a14="http://schemas.microsoft.com/office/drawing/2010/main" val="0"/>
                </a:ext>
              </a:extLst>
            </a:blip>
            <a:stretch>
              <a:fillRect/>
            </a:stretch>
          </xdr:blipFill>
          <xdr:spPr>
            <a:xfrm>
              <a:off x="14036042" y="189638"/>
              <a:ext cx="1324872" cy="347732"/>
            </a:xfrm>
            <a:prstGeom prst="rect">
              <a:avLst/>
            </a:prstGeom>
          </xdr:spPr>
        </xdr:pic>
        <xdr:sp macro="" textlink="">
          <xdr:nvSpPr>
            <xdr:cNvPr id="58" name="Rectángulo: esquinas redondeadas 57">
              <a:hlinkClick xmlns:r="http://schemas.openxmlformats.org/officeDocument/2006/relationships" r:id="rId38"/>
              <a:extLst>
                <a:ext uri="{FF2B5EF4-FFF2-40B4-BE49-F238E27FC236}">
                  <a16:creationId xmlns:a16="http://schemas.microsoft.com/office/drawing/2014/main" id="{27B4BC8E-FBDC-850C-B41E-A7DC7E04F655}"/>
                </a:ext>
              </a:extLst>
            </xdr:cNvPr>
            <xdr:cNvSpPr/>
          </xdr:nvSpPr>
          <xdr:spPr>
            <a:xfrm>
              <a:off x="12875154" y="86783"/>
              <a:ext cx="892969" cy="546893"/>
            </a:xfrm>
            <a:prstGeom prst="roundRect">
              <a:avLst/>
            </a:prstGeom>
            <a:solidFill>
              <a:srgbClr val="2B8B4B"/>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t>Volver a menú</a:t>
              </a:r>
              <a:r>
                <a:rPr lang="es-CO" sz="1100" baseline="0"/>
                <a:t> </a:t>
              </a:r>
              <a:endParaRPr lang="es-CO" sz="1100"/>
            </a:p>
          </xdr:txBody>
        </xdr:sp>
      </xdr:grpSp>
      <xdr:sp macro="" textlink="">
        <xdr:nvSpPr>
          <xdr:cNvPr id="16" name="Rectángulo 15">
            <a:extLst>
              <a:ext uri="{FF2B5EF4-FFF2-40B4-BE49-F238E27FC236}">
                <a16:creationId xmlns:a16="http://schemas.microsoft.com/office/drawing/2014/main" id="{98444FED-36DA-4E90-92DA-2B557E2AF209}"/>
              </a:ext>
            </a:extLst>
          </xdr:cNvPr>
          <xdr:cNvSpPr/>
        </xdr:nvSpPr>
        <xdr:spPr>
          <a:xfrm>
            <a:off x="119063" y="95251"/>
            <a:ext cx="1129507" cy="566085"/>
          </a:xfrm>
          <a:prstGeom prst="rect">
            <a:avLst/>
          </a:prstGeom>
          <a:ln>
            <a:solidFill>
              <a:srgbClr val="2B8B4B"/>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lang="es-CO" sz="1400" b="1">
                <a:latin typeface="+mj-lt"/>
              </a:rPr>
              <a:t>Total de la muestra</a:t>
            </a:r>
          </a:p>
        </xdr:txBody>
      </xdr:sp>
      <xdr:sp macro="" textlink="Tablas!C1">
        <xdr:nvSpPr>
          <xdr:cNvPr id="18" name="Rectángulo 17">
            <a:extLst>
              <a:ext uri="{FF2B5EF4-FFF2-40B4-BE49-F238E27FC236}">
                <a16:creationId xmlns:a16="http://schemas.microsoft.com/office/drawing/2014/main" id="{47D14355-BE44-E8FF-BF34-EE6E170D89C6}"/>
              </a:ext>
            </a:extLst>
          </xdr:cNvPr>
          <xdr:cNvSpPr/>
        </xdr:nvSpPr>
        <xdr:spPr>
          <a:xfrm>
            <a:off x="1293813" y="83344"/>
            <a:ext cx="617272" cy="594517"/>
          </a:xfrm>
          <a:prstGeom prst="rect">
            <a:avLst/>
          </a:prstGeom>
          <a:ln>
            <a:solidFill>
              <a:srgbClr val="2B8B4B"/>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fld id="{79F50658-8EBC-4819-BA95-E0294EA74B24}" type="TxLink">
              <a:rPr lang="en-US" sz="2000" b="1" i="0" u="none" strike="noStrike">
                <a:solidFill>
                  <a:srgbClr val="000000"/>
                </a:solidFill>
                <a:latin typeface="+mj-lt"/>
                <a:ea typeface="Calibri"/>
                <a:cs typeface="Calibri"/>
              </a:rPr>
              <a:pPr algn="ctr"/>
              <a:t>2</a:t>
            </a:fld>
            <a:endParaRPr lang="es-CO" sz="2800" b="1">
              <a:latin typeface="+mj-lt"/>
            </a:endParaRPr>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3</xdr:colOff>
      <xdr:row>4</xdr:row>
      <xdr:rowOff>59531</xdr:rowOff>
    </xdr:from>
    <xdr:to>
      <xdr:col>21</xdr:col>
      <xdr:colOff>142878</xdr:colOff>
      <xdr:row>4</xdr:row>
      <xdr:rowOff>166687</xdr:rowOff>
    </xdr:to>
    <xdr:sp macro="" textlink="">
      <xdr:nvSpPr>
        <xdr:cNvPr id="9" name="Rectángulo 8">
          <a:extLst>
            <a:ext uri="{FF2B5EF4-FFF2-40B4-BE49-F238E27FC236}">
              <a16:creationId xmlns:a16="http://schemas.microsoft.com/office/drawing/2014/main" id="{C835B0D1-72DC-4CCF-9B2E-8DBF750CDBEF}"/>
            </a:ext>
          </a:extLst>
        </xdr:cNvPr>
        <xdr:cNvSpPr/>
      </xdr:nvSpPr>
      <xdr:spPr>
        <a:xfrm>
          <a:off x="3" y="821531"/>
          <a:ext cx="17954625" cy="107156"/>
        </a:xfrm>
        <a:prstGeom prst="rect">
          <a:avLst/>
        </a:prstGeom>
        <a:solidFill>
          <a:srgbClr val="504741"/>
        </a:solidFill>
        <a:ln>
          <a:solidFill>
            <a:schemeClr val="bg1">
              <a:lumMod val="95000"/>
            </a:schemeClr>
          </a:solid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416718</xdr:colOff>
      <xdr:row>12</xdr:row>
      <xdr:rowOff>0</xdr:rowOff>
    </xdr:from>
    <xdr:to>
      <xdr:col>6</xdr:col>
      <xdr:colOff>607218</xdr:colOff>
      <xdr:row>12</xdr:row>
      <xdr:rowOff>0</xdr:rowOff>
    </xdr:to>
    <xdr:graphicFrame macro="">
      <xdr:nvGraphicFramePr>
        <xdr:cNvPr id="12" name="Gráfico 11">
          <a:extLst>
            <a:ext uri="{FF2B5EF4-FFF2-40B4-BE49-F238E27FC236}">
              <a16:creationId xmlns:a16="http://schemas.microsoft.com/office/drawing/2014/main" id="{2571CF3A-07DA-418D-8CF2-04FA44A0894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369094</xdr:colOff>
      <xdr:row>11</xdr:row>
      <xdr:rowOff>119063</xdr:rowOff>
    </xdr:from>
    <xdr:to>
      <xdr:col>4</xdr:col>
      <xdr:colOff>571500</xdr:colOff>
      <xdr:row>12</xdr:row>
      <xdr:rowOff>190500</xdr:rowOff>
    </xdr:to>
    <xdr:sp macro="" textlink="">
      <xdr:nvSpPr>
        <xdr:cNvPr id="2" name="Flecha: hacia arriba 1">
          <a:extLst>
            <a:ext uri="{FF2B5EF4-FFF2-40B4-BE49-F238E27FC236}">
              <a16:creationId xmlns:a16="http://schemas.microsoft.com/office/drawing/2014/main" id="{DE38BC1C-B34F-5F6A-C64A-6F94D4BA3B45}"/>
            </a:ext>
          </a:extLst>
        </xdr:cNvPr>
        <xdr:cNvSpPr/>
      </xdr:nvSpPr>
      <xdr:spPr>
        <a:xfrm>
          <a:off x="3583782" y="2428876"/>
          <a:ext cx="202406" cy="214312"/>
        </a:xfrm>
        <a:prstGeom prst="upArrow">
          <a:avLst/>
        </a:prstGeom>
        <a:solidFill>
          <a:srgbClr val="2B8B4B"/>
        </a:solidFill>
        <a:ln>
          <a:solidFill>
            <a:schemeClr val="bg1">
              <a:lumMod val="9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5</xdr:col>
      <xdr:colOff>378619</xdr:colOff>
      <xdr:row>11</xdr:row>
      <xdr:rowOff>128588</xdr:rowOff>
    </xdr:from>
    <xdr:to>
      <xdr:col>5</xdr:col>
      <xdr:colOff>581025</xdr:colOff>
      <xdr:row>12</xdr:row>
      <xdr:rowOff>200025</xdr:rowOff>
    </xdr:to>
    <xdr:sp macro="" textlink="">
      <xdr:nvSpPr>
        <xdr:cNvPr id="18" name="Flecha: hacia arriba 17">
          <a:extLst>
            <a:ext uri="{FF2B5EF4-FFF2-40B4-BE49-F238E27FC236}">
              <a16:creationId xmlns:a16="http://schemas.microsoft.com/office/drawing/2014/main" id="{C27A6FA8-7280-4DB5-9041-09198E6148DA}"/>
            </a:ext>
          </a:extLst>
        </xdr:cNvPr>
        <xdr:cNvSpPr/>
      </xdr:nvSpPr>
      <xdr:spPr>
        <a:xfrm rot="10800000">
          <a:off x="4545807" y="2438401"/>
          <a:ext cx="202406" cy="214312"/>
        </a:xfrm>
        <a:prstGeom prst="upArrow">
          <a:avLst/>
        </a:prstGeom>
        <a:solidFill>
          <a:srgbClr val="C00000"/>
        </a:solidFill>
        <a:ln>
          <a:solidFill>
            <a:schemeClr val="bg1">
              <a:lumMod val="9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10</xdr:col>
      <xdr:colOff>378620</xdr:colOff>
      <xdr:row>11</xdr:row>
      <xdr:rowOff>116682</xdr:rowOff>
    </xdr:from>
    <xdr:to>
      <xdr:col>10</xdr:col>
      <xdr:colOff>581026</xdr:colOff>
      <xdr:row>12</xdr:row>
      <xdr:rowOff>188119</xdr:rowOff>
    </xdr:to>
    <xdr:sp macro="" textlink="">
      <xdr:nvSpPr>
        <xdr:cNvPr id="19" name="Flecha: hacia arriba 18">
          <a:extLst>
            <a:ext uri="{FF2B5EF4-FFF2-40B4-BE49-F238E27FC236}">
              <a16:creationId xmlns:a16="http://schemas.microsoft.com/office/drawing/2014/main" id="{7E2A0BE1-94DC-414E-B8F6-B4B460E17157}"/>
            </a:ext>
          </a:extLst>
        </xdr:cNvPr>
        <xdr:cNvSpPr/>
      </xdr:nvSpPr>
      <xdr:spPr>
        <a:xfrm>
          <a:off x="8796339" y="2426495"/>
          <a:ext cx="202406" cy="214312"/>
        </a:xfrm>
        <a:prstGeom prst="upArrow">
          <a:avLst/>
        </a:prstGeom>
        <a:solidFill>
          <a:srgbClr val="2B8B4B"/>
        </a:solidFill>
        <a:ln>
          <a:solidFill>
            <a:schemeClr val="bg1">
              <a:lumMod val="9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11</xdr:col>
      <xdr:colOff>388145</xdr:colOff>
      <xdr:row>11</xdr:row>
      <xdr:rowOff>126207</xdr:rowOff>
    </xdr:from>
    <xdr:to>
      <xdr:col>11</xdr:col>
      <xdr:colOff>590551</xdr:colOff>
      <xdr:row>12</xdr:row>
      <xdr:rowOff>197644</xdr:rowOff>
    </xdr:to>
    <xdr:sp macro="" textlink="">
      <xdr:nvSpPr>
        <xdr:cNvPr id="20" name="Flecha: hacia arriba 19">
          <a:extLst>
            <a:ext uri="{FF2B5EF4-FFF2-40B4-BE49-F238E27FC236}">
              <a16:creationId xmlns:a16="http://schemas.microsoft.com/office/drawing/2014/main" id="{A45666D2-426C-458E-9FF8-5BFAE7F51E41}"/>
            </a:ext>
          </a:extLst>
        </xdr:cNvPr>
        <xdr:cNvSpPr/>
      </xdr:nvSpPr>
      <xdr:spPr>
        <a:xfrm rot="10800000">
          <a:off x="9758364" y="2436020"/>
          <a:ext cx="202406" cy="214312"/>
        </a:xfrm>
        <a:prstGeom prst="upArrow">
          <a:avLst/>
        </a:prstGeom>
        <a:solidFill>
          <a:srgbClr val="C00000"/>
        </a:solidFill>
        <a:ln>
          <a:solidFill>
            <a:schemeClr val="bg1">
              <a:lumMod val="9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16</xdr:col>
      <xdr:colOff>304802</xdr:colOff>
      <xdr:row>11</xdr:row>
      <xdr:rowOff>114300</xdr:rowOff>
    </xdr:from>
    <xdr:to>
      <xdr:col>16</xdr:col>
      <xdr:colOff>507208</xdr:colOff>
      <xdr:row>12</xdr:row>
      <xdr:rowOff>185737</xdr:rowOff>
    </xdr:to>
    <xdr:sp macro="" textlink="">
      <xdr:nvSpPr>
        <xdr:cNvPr id="21" name="Flecha: hacia arriba 20">
          <a:extLst>
            <a:ext uri="{FF2B5EF4-FFF2-40B4-BE49-F238E27FC236}">
              <a16:creationId xmlns:a16="http://schemas.microsoft.com/office/drawing/2014/main" id="{DF919082-61D5-4B64-9B0D-AFDF4F45D630}"/>
            </a:ext>
          </a:extLst>
        </xdr:cNvPr>
        <xdr:cNvSpPr/>
      </xdr:nvSpPr>
      <xdr:spPr>
        <a:xfrm>
          <a:off x="13925552" y="2424113"/>
          <a:ext cx="202406" cy="214312"/>
        </a:xfrm>
        <a:prstGeom prst="upArrow">
          <a:avLst/>
        </a:prstGeom>
        <a:solidFill>
          <a:srgbClr val="2B8B4B"/>
        </a:solidFill>
        <a:ln>
          <a:solidFill>
            <a:schemeClr val="bg1">
              <a:lumMod val="9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17</xdr:col>
      <xdr:colOff>314327</xdr:colOff>
      <xdr:row>11</xdr:row>
      <xdr:rowOff>123825</xdr:rowOff>
    </xdr:from>
    <xdr:to>
      <xdr:col>17</xdr:col>
      <xdr:colOff>516733</xdr:colOff>
      <xdr:row>12</xdr:row>
      <xdr:rowOff>195262</xdr:rowOff>
    </xdr:to>
    <xdr:sp macro="" textlink="">
      <xdr:nvSpPr>
        <xdr:cNvPr id="22" name="Flecha: hacia arriba 21">
          <a:extLst>
            <a:ext uri="{FF2B5EF4-FFF2-40B4-BE49-F238E27FC236}">
              <a16:creationId xmlns:a16="http://schemas.microsoft.com/office/drawing/2014/main" id="{4E54EE98-ACFC-466D-AE2C-E90C63CAD3F8}"/>
            </a:ext>
          </a:extLst>
        </xdr:cNvPr>
        <xdr:cNvSpPr/>
      </xdr:nvSpPr>
      <xdr:spPr>
        <a:xfrm rot="10800000">
          <a:off x="14887577" y="2433638"/>
          <a:ext cx="202406" cy="214312"/>
        </a:xfrm>
        <a:prstGeom prst="upArrow">
          <a:avLst/>
        </a:prstGeom>
        <a:solidFill>
          <a:srgbClr val="C00000"/>
        </a:solidFill>
        <a:ln>
          <a:solidFill>
            <a:schemeClr val="bg1">
              <a:lumMod val="9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0</xdr:col>
      <xdr:colOff>119063</xdr:colOff>
      <xdr:row>0</xdr:row>
      <xdr:rowOff>0</xdr:rowOff>
    </xdr:from>
    <xdr:to>
      <xdr:col>20</xdr:col>
      <xdr:colOff>223837</xdr:colOff>
      <xdr:row>4</xdr:row>
      <xdr:rowOff>71437</xdr:rowOff>
    </xdr:to>
    <xdr:grpSp>
      <xdr:nvGrpSpPr>
        <xdr:cNvPr id="24" name="Grupo 23">
          <a:extLst>
            <a:ext uri="{FF2B5EF4-FFF2-40B4-BE49-F238E27FC236}">
              <a16:creationId xmlns:a16="http://schemas.microsoft.com/office/drawing/2014/main" id="{C33A4A50-4FCD-088D-9831-22287F743E56}"/>
            </a:ext>
          </a:extLst>
        </xdr:cNvPr>
        <xdr:cNvGrpSpPr/>
      </xdr:nvGrpSpPr>
      <xdr:grpSpPr>
        <a:xfrm>
          <a:off x="119063" y="0"/>
          <a:ext cx="17884774" cy="833437"/>
          <a:chOff x="119063" y="0"/>
          <a:chExt cx="17004241" cy="816504"/>
        </a:xfrm>
      </xdr:grpSpPr>
      <xdr:grpSp>
        <xdr:nvGrpSpPr>
          <xdr:cNvPr id="7" name="Grupo 6">
            <a:extLst>
              <a:ext uri="{FF2B5EF4-FFF2-40B4-BE49-F238E27FC236}">
                <a16:creationId xmlns:a16="http://schemas.microsoft.com/office/drawing/2014/main" id="{D5E5A07E-56A8-4BE4-9611-FC95EF1D5E27}"/>
              </a:ext>
            </a:extLst>
          </xdr:cNvPr>
          <xdr:cNvGrpSpPr/>
        </xdr:nvGrpSpPr>
        <xdr:grpSpPr>
          <a:xfrm>
            <a:off x="1303867" y="0"/>
            <a:ext cx="15819437" cy="816504"/>
            <a:chOff x="1695185" y="0"/>
            <a:chExt cx="15819437" cy="816504"/>
          </a:xfrm>
        </xdr:grpSpPr>
        <xdr:sp macro="" textlink="">
          <xdr:nvSpPr>
            <xdr:cNvPr id="13" name="Rectángulo 12">
              <a:extLst>
                <a:ext uri="{FF2B5EF4-FFF2-40B4-BE49-F238E27FC236}">
                  <a16:creationId xmlns:a16="http://schemas.microsoft.com/office/drawing/2014/main" id="{ACBA9007-5280-AD69-4CBA-C9D64687FD20}"/>
                </a:ext>
              </a:extLst>
            </xdr:cNvPr>
            <xdr:cNvSpPr/>
          </xdr:nvSpPr>
          <xdr:spPr>
            <a:xfrm>
              <a:off x="1695185" y="0"/>
              <a:ext cx="15819437" cy="816504"/>
            </a:xfrm>
            <a:prstGeom prst="rect">
              <a:avLst/>
            </a:prstGeom>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lin ang="8100000" scaled="1"/>
              <a:tileRect/>
            </a:gradFill>
            <a:effectLst>
              <a:outerShdw blurRad="50800" dist="38100" dir="10800000" algn="r"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pic>
          <xdr:nvPicPr>
            <xdr:cNvPr id="14" name="Imagen 13">
              <a:extLst>
                <a:ext uri="{FF2B5EF4-FFF2-40B4-BE49-F238E27FC236}">
                  <a16:creationId xmlns:a16="http://schemas.microsoft.com/office/drawing/2014/main" id="{84DAC4C4-88F9-2415-857E-CFC0149092E3}"/>
                </a:ext>
              </a:extLst>
            </xdr:cNvPr>
            <xdr:cNvPicPr>
              <a:picLocks noChangeAspect="1"/>
            </xdr:cNvPicPr>
          </xdr:nvPicPr>
          <xdr:blipFill>
            <a:blip xmlns:r="http://schemas.openxmlformats.org/officeDocument/2006/relationships" r:embed="rId2"/>
            <a:stretch>
              <a:fillRect/>
            </a:stretch>
          </xdr:blipFill>
          <xdr:spPr>
            <a:xfrm>
              <a:off x="3707340" y="110597"/>
              <a:ext cx="1573213" cy="521476"/>
            </a:xfrm>
            <a:prstGeom prst="rect">
              <a:avLst/>
            </a:prstGeom>
          </xdr:spPr>
        </xdr:pic>
        <xdr:sp macro="" textlink="">
          <xdr:nvSpPr>
            <xdr:cNvPr id="15" name="Rectángulo 14">
              <a:extLst>
                <a:ext uri="{FF2B5EF4-FFF2-40B4-BE49-F238E27FC236}">
                  <a16:creationId xmlns:a16="http://schemas.microsoft.com/office/drawing/2014/main" id="{097DAB7F-11F2-803A-F5B3-EA63DF1D6C56}"/>
                </a:ext>
              </a:extLst>
            </xdr:cNvPr>
            <xdr:cNvSpPr/>
          </xdr:nvSpPr>
          <xdr:spPr>
            <a:xfrm>
              <a:off x="2974445" y="59533"/>
              <a:ext cx="9691688" cy="665956"/>
            </a:xfrm>
            <a:prstGeom prst="rect">
              <a:avLst/>
            </a:prstGeom>
            <a:noFill/>
            <a:ln>
              <a:solidFill>
                <a:srgbClr val="2B8B4B"/>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lang="es-CO" sz="1800" b="1">
                  <a:solidFill>
                    <a:schemeClr val="bg1">
                      <a:lumMod val="85000"/>
                    </a:schemeClr>
                  </a:solidFill>
                  <a:latin typeface="+mj-lt"/>
                </a:rPr>
                <a:t>Dashboard de medición</a:t>
              </a:r>
              <a:r>
                <a:rPr lang="es-CO" sz="1800" b="1" baseline="0">
                  <a:solidFill>
                    <a:schemeClr val="bg1">
                      <a:lumMod val="85000"/>
                    </a:schemeClr>
                  </a:solidFill>
                  <a:latin typeface="+mj-lt"/>
                </a:rPr>
                <a:t> </a:t>
              </a:r>
            </a:p>
            <a:p>
              <a:pPr algn="ctr"/>
              <a:r>
                <a:rPr lang="es-CO" sz="1800" b="1" baseline="0">
                  <a:solidFill>
                    <a:schemeClr val="bg1">
                      <a:lumMod val="85000"/>
                    </a:schemeClr>
                  </a:solidFill>
                  <a:latin typeface="+mj-lt"/>
                </a:rPr>
                <a:t>Cliente Oculto </a:t>
              </a:r>
              <a:endParaRPr lang="es-CO" sz="1800" b="1">
                <a:solidFill>
                  <a:schemeClr val="bg1">
                    <a:lumMod val="85000"/>
                  </a:schemeClr>
                </a:solidFill>
                <a:latin typeface="+mj-lt"/>
              </a:endParaRPr>
            </a:p>
          </xdr:txBody>
        </xdr:sp>
        <xdr:pic>
          <xdr:nvPicPr>
            <xdr:cNvPr id="16" name="Imagen 15">
              <a:extLst>
                <a:ext uri="{FF2B5EF4-FFF2-40B4-BE49-F238E27FC236}">
                  <a16:creationId xmlns:a16="http://schemas.microsoft.com/office/drawing/2014/main" id="{FE1D8B3B-6B0C-5082-1C07-72AE234B3183}"/>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4036042" y="189638"/>
              <a:ext cx="1324872" cy="347732"/>
            </a:xfrm>
            <a:prstGeom prst="rect">
              <a:avLst/>
            </a:prstGeom>
          </xdr:spPr>
        </xdr:pic>
        <xdr:sp macro="" textlink="">
          <xdr:nvSpPr>
            <xdr:cNvPr id="17" name="Rectángulo: esquinas redondeadas 16">
              <a:hlinkClick xmlns:r="http://schemas.openxmlformats.org/officeDocument/2006/relationships" r:id="rId4"/>
              <a:extLst>
                <a:ext uri="{FF2B5EF4-FFF2-40B4-BE49-F238E27FC236}">
                  <a16:creationId xmlns:a16="http://schemas.microsoft.com/office/drawing/2014/main" id="{D6679D49-72E7-3AA3-8FED-7AB8902547F0}"/>
                </a:ext>
              </a:extLst>
            </xdr:cNvPr>
            <xdr:cNvSpPr/>
          </xdr:nvSpPr>
          <xdr:spPr>
            <a:xfrm>
              <a:off x="12875154" y="86783"/>
              <a:ext cx="892969" cy="546893"/>
            </a:xfrm>
            <a:prstGeom prst="roundRect">
              <a:avLst/>
            </a:prstGeom>
            <a:solidFill>
              <a:srgbClr val="2B8B4B"/>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t>Volver a menú</a:t>
              </a:r>
              <a:r>
                <a:rPr lang="es-CO" sz="1100" baseline="0"/>
                <a:t> </a:t>
              </a:r>
              <a:endParaRPr lang="es-CO" sz="1100"/>
            </a:p>
          </xdr:txBody>
        </xdr:sp>
      </xdr:grpSp>
      <xdr:sp macro="" textlink="">
        <xdr:nvSpPr>
          <xdr:cNvPr id="29" name="Rectángulo 28">
            <a:extLst>
              <a:ext uri="{FF2B5EF4-FFF2-40B4-BE49-F238E27FC236}">
                <a16:creationId xmlns:a16="http://schemas.microsoft.com/office/drawing/2014/main" id="{7BBA9D59-9324-4054-9837-32E3CB9432E9}"/>
              </a:ext>
            </a:extLst>
          </xdr:cNvPr>
          <xdr:cNvSpPr/>
        </xdr:nvSpPr>
        <xdr:spPr>
          <a:xfrm>
            <a:off x="119063" y="95251"/>
            <a:ext cx="1129507" cy="566085"/>
          </a:xfrm>
          <a:prstGeom prst="rect">
            <a:avLst/>
          </a:prstGeom>
          <a:ln>
            <a:solidFill>
              <a:srgbClr val="2B8B4B"/>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lang="es-CO" sz="1400" b="1">
                <a:latin typeface="+mj-lt"/>
              </a:rPr>
              <a:t>Total de la muestra</a:t>
            </a:r>
          </a:p>
        </xdr:txBody>
      </xdr:sp>
      <xdr:sp macro="" textlink="Tablas!C1">
        <xdr:nvSpPr>
          <xdr:cNvPr id="30" name="Rectángulo 29">
            <a:extLst>
              <a:ext uri="{FF2B5EF4-FFF2-40B4-BE49-F238E27FC236}">
                <a16:creationId xmlns:a16="http://schemas.microsoft.com/office/drawing/2014/main" id="{E792086D-02F2-45E8-A7C9-81F009F8D286}"/>
              </a:ext>
            </a:extLst>
          </xdr:cNvPr>
          <xdr:cNvSpPr/>
        </xdr:nvSpPr>
        <xdr:spPr>
          <a:xfrm>
            <a:off x="1293813" y="83344"/>
            <a:ext cx="617272" cy="594517"/>
          </a:xfrm>
          <a:prstGeom prst="rect">
            <a:avLst/>
          </a:prstGeom>
          <a:ln>
            <a:solidFill>
              <a:srgbClr val="2B8B4B"/>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fld id="{79F50658-8EBC-4819-BA95-E0294EA74B24}" type="TxLink">
              <a:rPr lang="en-US" sz="2000" b="1" i="0" u="none" strike="noStrike">
                <a:solidFill>
                  <a:srgbClr val="000000"/>
                </a:solidFill>
                <a:latin typeface="+mj-lt"/>
                <a:ea typeface="Calibri"/>
                <a:cs typeface="Calibri"/>
              </a:rPr>
              <a:pPr algn="ctr"/>
              <a:t>2</a:t>
            </a:fld>
            <a:endParaRPr lang="es-CO" sz="2800" b="1">
              <a:latin typeface="+mj-lt"/>
            </a:endParaRPr>
          </a:p>
        </xdr:txBody>
      </xdr:sp>
    </xdr:grpSp>
    <xdr:clientData/>
  </xdr:twoCellAnchor>
  <xdr:oneCellAnchor>
    <xdr:from>
      <xdr:col>2</xdr:col>
      <xdr:colOff>94189</xdr:colOff>
      <xdr:row>4</xdr:row>
      <xdr:rowOff>160867</xdr:rowOff>
    </xdr:from>
    <xdr:ext cx="7777958" cy="864000"/>
    <mc:AlternateContent xmlns:mc="http://schemas.openxmlformats.org/markup-compatibility/2006" xmlns:a14="http://schemas.microsoft.com/office/drawing/2010/main">
      <mc:Choice Requires="a14">
        <xdr:graphicFrame macro="">
          <xdr:nvGraphicFramePr>
            <xdr:cNvPr id="3" name="Sala de Ventas  4">
              <a:extLst>
                <a:ext uri="{FF2B5EF4-FFF2-40B4-BE49-F238E27FC236}">
                  <a16:creationId xmlns:a16="http://schemas.microsoft.com/office/drawing/2014/main" id="{A1B7332F-343E-44FB-A86E-4DB642F50980}"/>
                </a:ext>
              </a:extLst>
            </xdr:cNvPr>
            <xdr:cNvGraphicFramePr/>
          </xdr:nvGraphicFramePr>
          <xdr:xfrm>
            <a:off x="0" y="0"/>
            <a:ext cx="0" cy="0"/>
          </xdr:xfrm>
          <a:graphic>
            <a:graphicData uri="http://schemas.microsoft.com/office/drawing/2010/slicer">
              <sle:slicer xmlns:sle="http://schemas.microsoft.com/office/drawing/2010/slicer" name="Sala de Ventas  4"/>
            </a:graphicData>
          </a:graphic>
        </xdr:graphicFrame>
      </mc:Choice>
      <mc:Fallback xmlns="">
        <xdr:sp macro="" textlink="">
          <xdr:nvSpPr>
            <xdr:cNvPr id="0" name=""/>
            <xdr:cNvSpPr>
              <a:spLocks noTextEdit="1"/>
            </xdr:cNvSpPr>
          </xdr:nvSpPr>
          <xdr:spPr>
            <a:xfrm>
              <a:off x="1398056" y="905934"/>
              <a:ext cx="7777958" cy="864000"/>
            </a:xfrm>
            <a:prstGeom prst="rect">
              <a:avLst/>
            </a:prstGeom>
            <a:solidFill>
              <a:prstClr val="white"/>
            </a:solidFill>
            <a:ln w="1">
              <a:solidFill>
                <a:prstClr val="green"/>
              </a:solidFill>
            </a:ln>
          </xdr:spPr>
          <xdr:txBody>
            <a:bodyPr vertOverflow="clip" horzOverflow="clip"/>
            <a:lstStyle/>
            <a:p>
              <a:r>
                <a:rPr lang="es-CO"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oneCellAnchor>
  <xdr:twoCellAnchor editAs="oneCell">
    <xdr:from>
      <xdr:col>10</xdr:col>
      <xdr:colOff>878681</xdr:colOff>
      <xdr:row>4</xdr:row>
      <xdr:rowOff>161396</xdr:rowOff>
    </xdr:from>
    <xdr:to>
      <xdr:col>19</xdr:col>
      <xdr:colOff>173295</xdr:colOff>
      <xdr:row>9</xdr:row>
      <xdr:rowOff>77129</xdr:rowOff>
    </xdr:to>
    <mc:AlternateContent xmlns:mc="http://schemas.openxmlformats.org/markup-compatibility/2006" xmlns:a14="http://schemas.microsoft.com/office/drawing/2010/main">
      <mc:Choice Requires="a14">
        <xdr:graphicFrame macro="">
          <xdr:nvGraphicFramePr>
            <xdr:cNvPr id="4" name="Nombre del Proyecto 3">
              <a:extLst>
                <a:ext uri="{FF2B5EF4-FFF2-40B4-BE49-F238E27FC236}">
                  <a16:creationId xmlns:a16="http://schemas.microsoft.com/office/drawing/2014/main" id="{08DB9210-3CE5-4B24-BC61-F2FEAE2D3932}"/>
                </a:ext>
                <a:ext uri="{147F2762-F138-4A5C-976F-8EAC2B608ADB}">
                  <a16:predDERef xmlns:a16="http://schemas.microsoft.com/office/drawing/2014/main" pred="{EB4D37F2-A0AE-AF5B-4E16-4B68D19CF7C6}"/>
                </a:ext>
              </a:extLst>
            </xdr:cNvPr>
            <xdr:cNvGraphicFramePr/>
          </xdr:nvGraphicFramePr>
          <xdr:xfrm>
            <a:off x="0" y="0"/>
            <a:ext cx="0" cy="0"/>
          </xdr:xfrm>
          <a:graphic>
            <a:graphicData uri="http://schemas.microsoft.com/office/drawing/2010/slicer">
              <sle:slicer xmlns:sle="http://schemas.microsoft.com/office/drawing/2010/slicer" name="Nombre del Proyecto 3"/>
            </a:graphicData>
          </a:graphic>
        </xdr:graphicFrame>
      </mc:Choice>
      <mc:Fallback xmlns="">
        <xdr:sp macro="" textlink="">
          <xdr:nvSpPr>
            <xdr:cNvPr id="0" name=""/>
            <xdr:cNvSpPr>
              <a:spLocks noTextEdit="1"/>
            </xdr:cNvSpPr>
          </xdr:nvSpPr>
          <xdr:spPr>
            <a:xfrm>
              <a:off x="9167548" y="906463"/>
              <a:ext cx="6584414" cy="847066"/>
            </a:xfrm>
            <a:prstGeom prst="rect">
              <a:avLst/>
            </a:prstGeom>
            <a:solidFill>
              <a:prstClr val="white"/>
            </a:solidFill>
            <a:ln w="1">
              <a:solidFill>
                <a:prstClr val="green"/>
              </a:solidFill>
            </a:ln>
          </xdr:spPr>
          <xdr:txBody>
            <a:bodyPr vertOverflow="clip" horzOverflow="clip"/>
            <a:lstStyle/>
            <a:p>
              <a:r>
                <a:rPr lang="es-CO"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editAs="oneCell">
    <xdr:from>
      <xdr:col>0</xdr:col>
      <xdr:colOff>0</xdr:colOff>
      <xdr:row>4</xdr:row>
      <xdr:rowOff>160865</xdr:rowOff>
    </xdr:from>
    <xdr:to>
      <xdr:col>2</xdr:col>
      <xdr:colOff>96572</xdr:colOff>
      <xdr:row>10</xdr:row>
      <xdr:rowOff>9675</xdr:rowOff>
    </xdr:to>
    <mc:AlternateContent xmlns:mc="http://schemas.openxmlformats.org/markup-compatibility/2006" xmlns:a14="http://schemas.microsoft.com/office/drawing/2010/main">
      <mc:Choice Requires="a14">
        <xdr:graphicFrame macro="">
          <xdr:nvGraphicFramePr>
            <xdr:cNvPr id="6" name="Constructora 3">
              <a:extLst>
                <a:ext uri="{FF2B5EF4-FFF2-40B4-BE49-F238E27FC236}">
                  <a16:creationId xmlns:a16="http://schemas.microsoft.com/office/drawing/2014/main" id="{CA51BCE4-A7E3-4E10-A1F8-A9B3F3F555FA}"/>
                </a:ext>
              </a:extLst>
            </xdr:cNvPr>
            <xdr:cNvGraphicFramePr/>
          </xdr:nvGraphicFramePr>
          <xdr:xfrm>
            <a:off x="0" y="0"/>
            <a:ext cx="0" cy="0"/>
          </xdr:xfrm>
          <a:graphic>
            <a:graphicData uri="http://schemas.microsoft.com/office/drawing/2010/slicer">
              <sle:slicer xmlns:sle="http://schemas.microsoft.com/office/drawing/2010/slicer" name="Constructora 3"/>
            </a:graphicData>
          </a:graphic>
        </xdr:graphicFrame>
      </mc:Choice>
      <mc:Fallback xmlns="">
        <xdr:sp macro="" textlink="">
          <xdr:nvSpPr>
            <xdr:cNvPr id="0" name=""/>
            <xdr:cNvSpPr>
              <a:spLocks noTextEdit="1"/>
            </xdr:cNvSpPr>
          </xdr:nvSpPr>
          <xdr:spPr>
            <a:xfrm>
              <a:off x="0" y="905932"/>
              <a:ext cx="1400439" cy="898676"/>
            </a:xfrm>
            <a:prstGeom prst="rect">
              <a:avLst/>
            </a:prstGeom>
            <a:solidFill>
              <a:prstClr val="white"/>
            </a:solidFill>
            <a:ln w="1">
              <a:solidFill>
                <a:prstClr val="green"/>
              </a:solidFill>
            </a:ln>
          </xdr:spPr>
          <xdr:txBody>
            <a:bodyPr vertOverflow="clip" horzOverflow="clip"/>
            <a:lstStyle/>
            <a:p>
              <a:r>
                <a:rPr lang="es-CO"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wsDr>
</file>

<file path=xl/drawings/drawing4.xml><?xml version="1.0" encoding="utf-8"?>
<xdr:wsDr xmlns:xdr="http://schemas.openxmlformats.org/drawingml/2006/spreadsheetDrawing" xmlns:a="http://schemas.openxmlformats.org/drawingml/2006/main">
  <xdr:twoCellAnchor>
    <xdr:from>
      <xdr:col>2</xdr:col>
      <xdr:colOff>564356</xdr:colOff>
      <xdr:row>22</xdr:row>
      <xdr:rowOff>46831</xdr:rowOff>
    </xdr:from>
    <xdr:to>
      <xdr:col>4</xdr:col>
      <xdr:colOff>547688</xdr:colOff>
      <xdr:row>24</xdr:row>
      <xdr:rowOff>107157</xdr:rowOff>
    </xdr:to>
    <xdr:sp macro="" textlink="">
      <xdr:nvSpPr>
        <xdr:cNvPr id="4" name="Rectángulo 3">
          <a:extLst>
            <a:ext uri="{FF2B5EF4-FFF2-40B4-BE49-F238E27FC236}">
              <a16:creationId xmlns:a16="http://schemas.microsoft.com/office/drawing/2014/main" id="{FED91896-F8D8-432C-9E2F-45C74144A30F}"/>
            </a:ext>
          </a:extLst>
        </xdr:cNvPr>
        <xdr:cNvSpPr/>
      </xdr:nvSpPr>
      <xdr:spPr>
        <a:xfrm>
          <a:off x="2314575" y="4237831"/>
          <a:ext cx="2078832" cy="441326"/>
        </a:xfrm>
        <a:prstGeom prst="rect">
          <a:avLst/>
        </a:prstGeom>
        <a:noFill/>
      </xdr:spPr>
      <xdr:txBody>
        <a:bodyPr wrap="square" lIns="91440" tIns="45720" rIns="91440" bIns="4572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algn="ctr"/>
          <a:r>
            <a:rPr lang="es-ES" sz="1200" b="1" cap="none" spc="0">
              <a:ln w="0"/>
              <a:solidFill>
                <a:schemeClr val="tx1">
                  <a:lumMod val="85000"/>
                  <a:lumOff val="15000"/>
                </a:schemeClr>
              </a:solidFill>
              <a:effectLst>
                <a:outerShdw blurRad="38100" dist="25400" dir="5400000" algn="ctr" rotWithShape="0">
                  <a:srgbClr val="6E747A">
                    <a:alpha val="43000"/>
                  </a:srgbClr>
                </a:outerShdw>
              </a:effectLst>
              <a:latin typeface="Palatino Linotype" panose="02040502050505030304" pitchFamily="18" charset="0"/>
            </a:rPr>
            <a:t>INDICADOR DE SATISFACCIÓN</a:t>
          </a:r>
        </a:p>
      </xdr:txBody>
    </xdr:sp>
    <xdr:clientData/>
  </xdr:twoCellAnchor>
  <xdr:twoCellAnchor>
    <xdr:from>
      <xdr:col>7</xdr:col>
      <xdr:colOff>549275</xdr:colOff>
      <xdr:row>22</xdr:row>
      <xdr:rowOff>55564</xdr:rowOff>
    </xdr:from>
    <xdr:to>
      <xdr:col>9</xdr:col>
      <xdr:colOff>500062</xdr:colOff>
      <xdr:row>24</xdr:row>
      <xdr:rowOff>130969</xdr:rowOff>
    </xdr:to>
    <xdr:sp macro="" textlink="">
      <xdr:nvSpPr>
        <xdr:cNvPr id="5" name="Rectángulo 4">
          <a:extLst>
            <a:ext uri="{FF2B5EF4-FFF2-40B4-BE49-F238E27FC236}">
              <a16:creationId xmlns:a16="http://schemas.microsoft.com/office/drawing/2014/main" id="{F4D5D15A-B3A2-4149-93D8-F629F0439A0C}"/>
            </a:ext>
          </a:extLst>
        </xdr:cNvPr>
        <xdr:cNvSpPr/>
      </xdr:nvSpPr>
      <xdr:spPr>
        <a:xfrm>
          <a:off x="6966744" y="4246564"/>
          <a:ext cx="2046287" cy="456405"/>
        </a:xfrm>
        <a:prstGeom prst="rect">
          <a:avLst/>
        </a:prstGeom>
        <a:noFill/>
      </xdr:spPr>
      <xdr:txBody>
        <a:bodyPr wrap="square" lIns="91440" tIns="45720" rIns="91440" bIns="45720">
          <a:noAutofit/>
        </a:bodyPr>
        <a:lstStyle>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a:pPr algn="ctr"/>
          <a:r>
            <a:rPr lang="es-ES" sz="1200" b="1" cap="none" spc="0">
              <a:ln w="0"/>
              <a:solidFill>
                <a:schemeClr val="tx1">
                  <a:lumMod val="85000"/>
                  <a:lumOff val="15000"/>
                </a:schemeClr>
              </a:solidFill>
              <a:effectLst>
                <a:outerShdw blurRad="38100" dist="25400" dir="5400000" algn="ctr" rotWithShape="0">
                  <a:srgbClr val="6E747A">
                    <a:alpha val="43000"/>
                  </a:srgbClr>
                </a:outerShdw>
              </a:effectLst>
              <a:latin typeface="Palatino Linotype" panose="02040502050505030304" pitchFamily="18" charset="0"/>
            </a:rPr>
            <a:t>INDICADOR DE PROMOCIÓN</a:t>
          </a:r>
          <a:r>
            <a:rPr lang="es-ES" sz="1200" b="1" cap="none" spc="0" baseline="0">
              <a:ln w="0"/>
              <a:solidFill>
                <a:schemeClr val="tx1">
                  <a:lumMod val="85000"/>
                  <a:lumOff val="15000"/>
                </a:schemeClr>
              </a:solidFill>
              <a:effectLst>
                <a:outerShdw blurRad="38100" dist="25400" dir="5400000" algn="ctr" rotWithShape="0">
                  <a:srgbClr val="6E747A">
                    <a:alpha val="43000"/>
                  </a:srgbClr>
                </a:outerShdw>
              </a:effectLst>
              <a:latin typeface="Palatino Linotype" panose="02040502050505030304" pitchFamily="18" charset="0"/>
            </a:rPr>
            <a:t> </a:t>
          </a:r>
          <a:endParaRPr lang="es-ES" sz="1200" b="1" cap="none" spc="0">
            <a:ln w="0"/>
            <a:solidFill>
              <a:schemeClr val="tx1">
                <a:lumMod val="85000"/>
                <a:lumOff val="15000"/>
              </a:schemeClr>
            </a:solidFill>
            <a:effectLst>
              <a:outerShdw blurRad="38100" dist="25400" dir="5400000" algn="ctr" rotWithShape="0">
                <a:srgbClr val="6E747A">
                  <a:alpha val="43000"/>
                </a:srgbClr>
              </a:outerShdw>
            </a:effectLst>
            <a:latin typeface="Palatino Linotype" panose="02040502050505030304" pitchFamily="18" charset="0"/>
          </a:endParaRPr>
        </a:p>
      </xdr:txBody>
    </xdr:sp>
    <xdr:clientData/>
  </xdr:twoCellAnchor>
  <xdr:twoCellAnchor>
    <xdr:from>
      <xdr:col>10</xdr:col>
      <xdr:colOff>631029</xdr:colOff>
      <xdr:row>8</xdr:row>
      <xdr:rowOff>11907</xdr:rowOff>
    </xdr:from>
    <xdr:to>
      <xdr:col>16</xdr:col>
      <xdr:colOff>581703</xdr:colOff>
      <xdr:row>32</xdr:row>
      <xdr:rowOff>18257</xdr:rowOff>
    </xdr:to>
    <xdr:graphicFrame macro="">
      <xdr:nvGraphicFramePr>
        <xdr:cNvPr id="6" name="Gráfico 5">
          <a:extLst>
            <a:ext uri="{FF2B5EF4-FFF2-40B4-BE49-F238E27FC236}">
              <a16:creationId xmlns:a16="http://schemas.microsoft.com/office/drawing/2014/main" id="{17F242A5-8619-468D-8C06-D8955193BB7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23813</xdr:colOff>
      <xdr:row>4</xdr:row>
      <xdr:rowOff>59531</xdr:rowOff>
    </xdr:from>
    <xdr:to>
      <xdr:col>20</xdr:col>
      <xdr:colOff>309563</xdr:colOff>
      <xdr:row>4</xdr:row>
      <xdr:rowOff>166687</xdr:rowOff>
    </xdr:to>
    <xdr:sp macro="" textlink="">
      <xdr:nvSpPr>
        <xdr:cNvPr id="12" name="Rectángulo 11">
          <a:extLst>
            <a:ext uri="{FF2B5EF4-FFF2-40B4-BE49-F238E27FC236}">
              <a16:creationId xmlns:a16="http://schemas.microsoft.com/office/drawing/2014/main" id="{04AF0613-6C72-48E1-FE38-4AF75C4E9ACA}"/>
            </a:ext>
          </a:extLst>
        </xdr:cNvPr>
        <xdr:cNvSpPr/>
      </xdr:nvSpPr>
      <xdr:spPr>
        <a:xfrm>
          <a:off x="23813" y="821531"/>
          <a:ext cx="17466469" cy="107156"/>
        </a:xfrm>
        <a:prstGeom prst="rect">
          <a:avLst/>
        </a:prstGeom>
        <a:solidFill>
          <a:srgbClr val="504741"/>
        </a:solidFill>
        <a:ln>
          <a:solidFill>
            <a:schemeClr val="bg1">
              <a:lumMod val="95000"/>
            </a:schemeClr>
          </a:solid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416718</xdr:colOff>
      <xdr:row>10</xdr:row>
      <xdr:rowOff>35718</xdr:rowOff>
    </xdr:from>
    <xdr:to>
      <xdr:col>5</xdr:col>
      <xdr:colOff>607218</xdr:colOff>
      <xdr:row>19</xdr:row>
      <xdr:rowOff>163114</xdr:rowOff>
    </xdr:to>
    <xdr:graphicFrame macro="">
      <xdr:nvGraphicFramePr>
        <xdr:cNvPr id="19" name="Gráfico 18">
          <a:extLst>
            <a:ext uri="{FF2B5EF4-FFF2-40B4-BE49-F238E27FC236}">
              <a16:creationId xmlns:a16="http://schemas.microsoft.com/office/drawing/2014/main" id="{97DA8C62-15CB-2AFE-60DD-0A1A871B1B5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261937</xdr:colOff>
      <xdr:row>9</xdr:row>
      <xdr:rowOff>178594</xdr:rowOff>
    </xdr:from>
    <xdr:to>
      <xdr:col>10</xdr:col>
      <xdr:colOff>500062</xdr:colOff>
      <xdr:row>19</xdr:row>
      <xdr:rowOff>115490</xdr:rowOff>
    </xdr:to>
    <xdr:graphicFrame macro="">
      <xdr:nvGraphicFramePr>
        <xdr:cNvPr id="20" name="Gráfico 19">
          <a:extLst>
            <a:ext uri="{FF2B5EF4-FFF2-40B4-BE49-F238E27FC236}">
              <a16:creationId xmlns:a16="http://schemas.microsoft.com/office/drawing/2014/main" id="{870E1FAD-4591-497F-8416-F599DA84485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0</xdr:colOff>
      <xdr:row>0</xdr:row>
      <xdr:rowOff>0</xdr:rowOff>
    </xdr:from>
    <xdr:to>
      <xdr:col>19</xdr:col>
      <xdr:colOff>256116</xdr:colOff>
      <xdr:row>4</xdr:row>
      <xdr:rowOff>86254</xdr:rowOff>
    </xdr:to>
    <xdr:grpSp>
      <xdr:nvGrpSpPr>
        <xdr:cNvPr id="2" name="Grupo 1">
          <a:extLst>
            <a:ext uri="{FF2B5EF4-FFF2-40B4-BE49-F238E27FC236}">
              <a16:creationId xmlns:a16="http://schemas.microsoft.com/office/drawing/2014/main" id="{6BD87B1C-D4D6-43DB-AB35-075E05A4C9BB}"/>
            </a:ext>
          </a:extLst>
        </xdr:cNvPr>
        <xdr:cNvGrpSpPr/>
      </xdr:nvGrpSpPr>
      <xdr:grpSpPr>
        <a:xfrm>
          <a:off x="0" y="0"/>
          <a:ext cx="18455216" cy="848254"/>
          <a:chOff x="119063" y="0"/>
          <a:chExt cx="17004241" cy="816504"/>
        </a:xfrm>
      </xdr:grpSpPr>
      <xdr:grpSp>
        <xdr:nvGrpSpPr>
          <xdr:cNvPr id="7" name="Grupo 6">
            <a:extLst>
              <a:ext uri="{FF2B5EF4-FFF2-40B4-BE49-F238E27FC236}">
                <a16:creationId xmlns:a16="http://schemas.microsoft.com/office/drawing/2014/main" id="{2DB55681-7C05-8382-1EE1-B7CAA88B4041}"/>
              </a:ext>
            </a:extLst>
          </xdr:cNvPr>
          <xdr:cNvGrpSpPr/>
        </xdr:nvGrpSpPr>
        <xdr:grpSpPr>
          <a:xfrm>
            <a:off x="1303867" y="0"/>
            <a:ext cx="15819437" cy="816504"/>
            <a:chOff x="1695185" y="0"/>
            <a:chExt cx="15819437" cy="816504"/>
          </a:xfrm>
        </xdr:grpSpPr>
        <xdr:sp macro="" textlink="">
          <xdr:nvSpPr>
            <xdr:cNvPr id="11" name="Rectángulo 10">
              <a:extLst>
                <a:ext uri="{FF2B5EF4-FFF2-40B4-BE49-F238E27FC236}">
                  <a16:creationId xmlns:a16="http://schemas.microsoft.com/office/drawing/2014/main" id="{9BF0E9CC-F19F-5500-3BAD-FF11138AEFE6}"/>
                </a:ext>
              </a:extLst>
            </xdr:cNvPr>
            <xdr:cNvSpPr/>
          </xdr:nvSpPr>
          <xdr:spPr>
            <a:xfrm>
              <a:off x="1695185" y="0"/>
              <a:ext cx="15819437" cy="816504"/>
            </a:xfrm>
            <a:prstGeom prst="rect">
              <a:avLst/>
            </a:prstGeom>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lin ang="8100000" scaled="1"/>
              <a:tileRect/>
            </a:gradFill>
            <a:effectLst>
              <a:outerShdw blurRad="50800" dist="38100" dir="10800000" algn="r"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pic>
          <xdr:nvPicPr>
            <xdr:cNvPr id="14" name="Imagen 13">
              <a:extLst>
                <a:ext uri="{FF2B5EF4-FFF2-40B4-BE49-F238E27FC236}">
                  <a16:creationId xmlns:a16="http://schemas.microsoft.com/office/drawing/2014/main" id="{EFD66D6A-9D92-F22D-6847-782AB6417E90}"/>
                </a:ext>
              </a:extLst>
            </xdr:cNvPr>
            <xdr:cNvPicPr>
              <a:picLocks noChangeAspect="1"/>
            </xdr:cNvPicPr>
          </xdr:nvPicPr>
          <xdr:blipFill>
            <a:blip xmlns:r="http://schemas.openxmlformats.org/officeDocument/2006/relationships" r:embed="rId4"/>
            <a:stretch>
              <a:fillRect/>
            </a:stretch>
          </xdr:blipFill>
          <xdr:spPr>
            <a:xfrm>
              <a:off x="3707340" y="110597"/>
              <a:ext cx="1573213" cy="521476"/>
            </a:xfrm>
            <a:prstGeom prst="rect">
              <a:avLst/>
            </a:prstGeom>
          </xdr:spPr>
        </xdr:pic>
        <xdr:sp macro="" textlink="">
          <xdr:nvSpPr>
            <xdr:cNvPr id="15" name="Rectángulo 14">
              <a:extLst>
                <a:ext uri="{FF2B5EF4-FFF2-40B4-BE49-F238E27FC236}">
                  <a16:creationId xmlns:a16="http://schemas.microsoft.com/office/drawing/2014/main" id="{9FC85D87-4EF7-85F8-2720-C86BA1A36307}"/>
                </a:ext>
              </a:extLst>
            </xdr:cNvPr>
            <xdr:cNvSpPr/>
          </xdr:nvSpPr>
          <xdr:spPr>
            <a:xfrm>
              <a:off x="2974445" y="59533"/>
              <a:ext cx="9691688" cy="665956"/>
            </a:xfrm>
            <a:prstGeom prst="rect">
              <a:avLst/>
            </a:prstGeom>
            <a:noFill/>
            <a:ln>
              <a:solidFill>
                <a:srgbClr val="2B8B4B"/>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lang="es-CO" sz="1800" b="1">
                  <a:solidFill>
                    <a:schemeClr val="bg1">
                      <a:lumMod val="85000"/>
                    </a:schemeClr>
                  </a:solidFill>
                  <a:latin typeface="+mj-lt"/>
                </a:rPr>
                <a:t>Dashboard de medición</a:t>
              </a:r>
              <a:r>
                <a:rPr lang="es-CO" sz="1800" b="1" baseline="0">
                  <a:solidFill>
                    <a:schemeClr val="bg1">
                      <a:lumMod val="85000"/>
                    </a:schemeClr>
                  </a:solidFill>
                  <a:latin typeface="+mj-lt"/>
                </a:rPr>
                <a:t> </a:t>
              </a:r>
            </a:p>
            <a:p>
              <a:pPr algn="ctr"/>
              <a:r>
                <a:rPr lang="es-CO" sz="1800" b="1" baseline="0">
                  <a:solidFill>
                    <a:schemeClr val="bg1">
                      <a:lumMod val="85000"/>
                    </a:schemeClr>
                  </a:solidFill>
                  <a:latin typeface="+mj-lt"/>
                </a:rPr>
                <a:t>Cliente Oculto </a:t>
              </a:r>
              <a:endParaRPr lang="es-CO" sz="1800" b="1">
                <a:solidFill>
                  <a:schemeClr val="bg1">
                    <a:lumMod val="85000"/>
                  </a:schemeClr>
                </a:solidFill>
                <a:latin typeface="+mj-lt"/>
              </a:endParaRPr>
            </a:p>
          </xdr:txBody>
        </xdr:sp>
        <xdr:pic>
          <xdr:nvPicPr>
            <xdr:cNvPr id="17" name="Imagen 16">
              <a:extLst>
                <a:ext uri="{FF2B5EF4-FFF2-40B4-BE49-F238E27FC236}">
                  <a16:creationId xmlns:a16="http://schemas.microsoft.com/office/drawing/2014/main" id="{B2BF79AD-B75B-CAD0-D9A4-3738319EDBC8}"/>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14036042" y="189638"/>
              <a:ext cx="1324872" cy="347732"/>
            </a:xfrm>
            <a:prstGeom prst="rect">
              <a:avLst/>
            </a:prstGeom>
          </xdr:spPr>
        </xdr:pic>
        <xdr:sp macro="" textlink="">
          <xdr:nvSpPr>
            <xdr:cNvPr id="23" name="Rectángulo: esquinas redondeadas 22">
              <a:hlinkClick xmlns:r="http://schemas.openxmlformats.org/officeDocument/2006/relationships" r:id="rId6"/>
              <a:extLst>
                <a:ext uri="{FF2B5EF4-FFF2-40B4-BE49-F238E27FC236}">
                  <a16:creationId xmlns:a16="http://schemas.microsoft.com/office/drawing/2014/main" id="{547066C9-98CA-32E2-D775-55FA64367CC9}"/>
                </a:ext>
              </a:extLst>
            </xdr:cNvPr>
            <xdr:cNvSpPr/>
          </xdr:nvSpPr>
          <xdr:spPr>
            <a:xfrm>
              <a:off x="12875154" y="86783"/>
              <a:ext cx="892969" cy="546893"/>
            </a:xfrm>
            <a:prstGeom prst="roundRect">
              <a:avLst/>
            </a:prstGeom>
            <a:solidFill>
              <a:srgbClr val="2B8B4B"/>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t>Volver a menú</a:t>
              </a:r>
              <a:r>
                <a:rPr lang="es-CO" sz="1100" baseline="0"/>
                <a:t> </a:t>
              </a:r>
              <a:endParaRPr lang="es-CO" sz="1100"/>
            </a:p>
          </xdr:txBody>
        </xdr:sp>
      </xdr:grpSp>
      <xdr:sp macro="" textlink="">
        <xdr:nvSpPr>
          <xdr:cNvPr id="8" name="Rectángulo 7">
            <a:extLst>
              <a:ext uri="{FF2B5EF4-FFF2-40B4-BE49-F238E27FC236}">
                <a16:creationId xmlns:a16="http://schemas.microsoft.com/office/drawing/2014/main" id="{06ECE293-D4B9-0CAE-48DE-1CAB2B641A7C}"/>
              </a:ext>
            </a:extLst>
          </xdr:cNvPr>
          <xdr:cNvSpPr/>
        </xdr:nvSpPr>
        <xdr:spPr>
          <a:xfrm>
            <a:off x="119063" y="95251"/>
            <a:ext cx="1129507" cy="566085"/>
          </a:xfrm>
          <a:prstGeom prst="rect">
            <a:avLst/>
          </a:prstGeom>
          <a:ln>
            <a:solidFill>
              <a:srgbClr val="2B8B4B"/>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lang="es-CO" sz="1400" b="1">
                <a:latin typeface="+mj-lt"/>
              </a:rPr>
              <a:t>Total de la muestra</a:t>
            </a:r>
          </a:p>
        </xdr:txBody>
      </xdr:sp>
      <xdr:sp macro="" textlink="Tablas!C1">
        <xdr:nvSpPr>
          <xdr:cNvPr id="10" name="Rectángulo 9">
            <a:extLst>
              <a:ext uri="{FF2B5EF4-FFF2-40B4-BE49-F238E27FC236}">
                <a16:creationId xmlns:a16="http://schemas.microsoft.com/office/drawing/2014/main" id="{C86C6D3C-270C-2E29-C278-725C8DB35E7D}"/>
              </a:ext>
            </a:extLst>
          </xdr:cNvPr>
          <xdr:cNvSpPr/>
        </xdr:nvSpPr>
        <xdr:spPr>
          <a:xfrm>
            <a:off x="1293813" y="83344"/>
            <a:ext cx="617272" cy="594517"/>
          </a:xfrm>
          <a:prstGeom prst="rect">
            <a:avLst/>
          </a:prstGeom>
          <a:ln>
            <a:solidFill>
              <a:srgbClr val="2B8B4B"/>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fld id="{79F50658-8EBC-4819-BA95-E0294EA74B24}" type="TxLink">
              <a:rPr lang="en-US" sz="2000" b="1" i="0" u="none" strike="noStrike">
                <a:solidFill>
                  <a:srgbClr val="000000"/>
                </a:solidFill>
                <a:latin typeface="+mj-lt"/>
                <a:ea typeface="Calibri"/>
                <a:cs typeface="Calibri"/>
              </a:rPr>
              <a:pPr algn="ctr"/>
              <a:t>2</a:t>
            </a:fld>
            <a:endParaRPr lang="es-CO" sz="2800" b="1">
              <a:latin typeface="+mj-lt"/>
            </a:endParaRPr>
          </a:p>
        </xdr:txBody>
      </xdr:sp>
    </xdr:grpSp>
    <xdr:clientData/>
  </xdr:twoCellAnchor>
  <xdr:oneCellAnchor>
    <xdr:from>
      <xdr:col>1</xdr:col>
      <xdr:colOff>636056</xdr:colOff>
      <xdr:row>5</xdr:row>
      <xdr:rowOff>2</xdr:rowOff>
    </xdr:from>
    <xdr:ext cx="7777958" cy="864000"/>
    <mc:AlternateContent xmlns:mc="http://schemas.openxmlformats.org/markup-compatibility/2006" xmlns:a14="http://schemas.microsoft.com/office/drawing/2010/main">
      <mc:Choice Requires="a14">
        <xdr:graphicFrame macro="">
          <xdr:nvGraphicFramePr>
            <xdr:cNvPr id="3" name="Sala de Ventas  5">
              <a:extLst>
                <a:ext uri="{FF2B5EF4-FFF2-40B4-BE49-F238E27FC236}">
                  <a16:creationId xmlns:a16="http://schemas.microsoft.com/office/drawing/2014/main" id="{45BB82A0-A2CA-4375-BD64-76A456B32A6B}"/>
                </a:ext>
              </a:extLst>
            </xdr:cNvPr>
            <xdr:cNvGraphicFramePr/>
          </xdr:nvGraphicFramePr>
          <xdr:xfrm>
            <a:off x="0" y="0"/>
            <a:ext cx="0" cy="0"/>
          </xdr:xfrm>
          <a:graphic>
            <a:graphicData uri="http://schemas.microsoft.com/office/drawing/2010/slicer">
              <sle:slicer xmlns:sle="http://schemas.microsoft.com/office/drawing/2010/slicer" name="Sala de Ventas  5"/>
            </a:graphicData>
          </a:graphic>
        </xdr:graphicFrame>
      </mc:Choice>
      <mc:Fallback xmlns="">
        <xdr:sp macro="" textlink="">
          <xdr:nvSpPr>
            <xdr:cNvPr id="0" name=""/>
            <xdr:cNvSpPr>
              <a:spLocks noTextEdit="1"/>
            </xdr:cNvSpPr>
          </xdr:nvSpPr>
          <xdr:spPr>
            <a:xfrm>
              <a:off x="1398056" y="931335"/>
              <a:ext cx="7777958" cy="864000"/>
            </a:xfrm>
            <a:prstGeom prst="rect">
              <a:avLst/>
            </a:prstGeom>
            <a:solidFill>
              <a:prstClr val="white"/>
            </a:solidFill>
            <a:ln w="1">
              <a:solidFill>
                <a:prstClr val="green"/>
              </a:solidFill>
            </a:ln>
          </xdr:spPr>
          <xdr:txBody>
            <a:bodyPr vertOverflow="clip" horzOverflow="clip"/>
            <a:lstStyle/>
            <a:p>
              <a:r>
                <a:rPr lang="es-CO"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oneCellAnchor>
  <xdr:twoCellAnchor editAs="oneCell">
    <xdr:from>
      <xdr:col>9</xdr:col>
      <xdr:colOff>345281</xdr:colOff>
      <xdr:row>5</xdr:row>
      <xdr:rowOff>531</xdr:rowOff>
    </xdr:from>
    <xdr:to>
      <xdr:col>17</xdr:col>
      <xdr:colOff>495029</xdr:colOff>
      <xdr:row>9</xdr:row>
      <xdr:rowOff>102530</xdr:rowOff>
    </xdr:to>
    <mc:AlternateContent xmlns:mc="http://schemas.openxmlformats.org/markup-compatibility/2006" xmlns:a14="http://schemas.microsoft.com/office/drawing/2010/main">
      <mc:Choice Requires="a14">
        <xdr:graphicFrame macro="">
          <xdr:nvGraphicFramePr>
            <xdr:cNvPr id="9" name="Nombre del Proyecto 4">
              <a:extLst>
                <a:ext uri="{FF2B5EF4-FFF2-40B4-BE49-F238E27FC236}">
                  <a16:creationId xmlns:a16="http://schemas.microsoft.com/office/drawing/2014/main" id="{219117A7-E7D8-408D-B469-DC2E327CFAD2}"/>
                </a:ext>
                <a:ext uri="{147F2762-F138-4A5C-976F-8EAC2B608ADB}">
                  <a16:predDERef xmlns:a16="http://schemas.microsoft.com/office/drawing/2014/main" pred="{EB4D37F2-A0AE-AF5B-4E16-4B68D19CF7C6}"/>
                </a:ext>
              </a:extLst>
            </xdr:cNvPr>
            <xdr:cNvGraphicFramePr/>
          </xdr:nvGraphicFramePr>
          <xdr:xfrm>
            <a:off x="0" y="0"/>
            <a:ext cx="0" cy="0"/>
          </xdr:xfrm>
          <a:graphic>
            <a:graphicData uri="http://schemas.microsoft.com/office/drawing/2010/slicer">
              <sle:slicer xmlns:sle="http://schemas.microsoft.com/office/drawing/2010/slicer" name="Nombre del Proyecto 4"/>
            </a:graphicData>
          </a:graphic>
        </xdr:graphicFrame>
      </mc:Choice>
      <mc:Fallback xmlns="">
        <xdr:sp macro="" textlink="">
          <xdr:nvSpPr>
            <xdr:cNvPr id="0" name=""/>
            <xdr:cNvSpPr>
              <a:spLocks noTextEdit="1"/>
            </xdr:cNvSpPr>
          </xdr:nvSpPr>
          <xdr:spPr>
            <a:xfrm>
              <a:off x="9167548" y="931864"/>
              <a:ext cx="6584414" cy="847066"/>
            </a:xfrm>
            <a:prstGeom prst="rect">
              <a:avLst/>
            </a:prstGeom>
            <a:solidFill>
              <a:prstClr val="white"/>
            </a:solidFill>
            <a:ln w="1">
              <a:solidFill>
                <a:prstClr val="green"/>
              </a:solidFill>
            </a:ln>
          </xdr:spPr>
          <xdr:txBody>
            <a:bodyPr vertOverflow="clip" horzOverflow="clip"/>
            <a:lstStyle/>
            <a:p>
              <a:r>
                <a:rPr lang="es-CO"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twoCellAnchor editAs="oneCell">
    <xdr:from>
      <xdr:col>0</xdr:col>
      <xdr:colOff>0</xdr:colOff>
      <xdr:row>5</xdr:row>
      <xdr:rowOff>0</xdr:rowOff>
    </xdr:from>
    <xdr:to>
      <xdr:col>1</xdr:col>
      <xdr:colOff>638439</xdr:colOff>
      <xdr:row>9</xdr:row>
      <xdr:rowOff>153609</xdr:rowOff>
    </xdr:to>
    <mc:AlternateContent xmlns:mc="http://schemas.openxmlformats.org/markup-compatibility/2006" xmlns:a14="http://schemas.microsoft.com/office/drawing/2010/main">
      <mc:Choice Requires="a14">
        <xdr:graphicFrame macro="">
          <xdr:nvGraphicFramePr>
            <xdr:cNvPr id="13" name="Constructora 4">
              <a:extLst>
                <a:ext uri="{FF2B5EF4-FFF2-40B4-BE49-F238E27FC236}">
                  <a16:creationId xmlns:a16="http://schemas.microsoft.com/office/drawing/2014/main" id="{5E2A2F3F-C3FD-416B-B254-B2199F778FAD}"/>
                </a:ext>
              </a:extLst>
            </xdr:cNvPr>
            <xdr:cNvGraphicFramePr/>
          </xdr:nvGraphicFramePr>
          <xdr:xfrm>
            <a:off x="0" y="0"/>
            <a:ext cx="0" cy="0"/>
          </xdr:xfrm>
          <a:graphic>
            <a:graphicData uri="http://schemas.microsoft.com/office/drawing/2010/slicer">
              <sle:slicer xmlns:sle="http://schemas.microsoft.com/office/drawing/2010/slicer" name="Constructora 4"/>
            </a:graphicData>
          </a:graphic>
        </xdr:graphicFrame>
      </mc:Choice>
      <mc:Fallback xmlns="">
        <xdr:sp macro="" textlink="">
          <xdr:nvSpPr>
            <xdr:cNvPr id="0" name=""/>
            <xdr:cNvSpPr>
              <a:spLocks noTextEdit="1"/>
            </xdr:cNvSpPr>
          </xdr:nvSpPr>
          <xdr:spPr>
            <a:xfrm>
              <a:off x="0" y="931333"/>
              <a:ext cx="1400439" cy="898676"/>
            </a:xfrm>
            <a:prstGeom prst="rect">
              <a:avLst/>
            </a:prstGeom>
            <a:solidFill>
              <a:prstClr val="white"/>
            </a:solidFill>
            <a:ln w="1">
              <a:solidFill>
                <a:prstClr val="green"/>
              </a:solidFill>
            </a:ln>
          </xdr:spPr>
          <xdr:txBody>
            <a:bodyPr vertOverflow="clip" horzOverflow="clip"/>
            <a:lstStyle/>
            <a:p>
              <a:r>
                <a:rPr lang="es-CO" sz="1100"/>
                <a:t>Esta forma representa una segmentación de datos. La segmentación de datos se admite en Excel 2010 y versiones posteriores.
Si la forma se modificó en una versión anterior de Excel o si el libro se guardó en Excel 2003 o una versión anterior, no se puede usar la segmentación de datos.</a:t>
              </a:r>
            </a:p>
          </xdr:txBody>
        </xdr:sp>
      </mc:Fallback>
    </mc:AlternateContent>
    <xdr:clientData/>
  </xdr:twoCellAnchor>
</xdr:wsDr>
</file>

<file path=xl/drawings/drawing5.xml><?xml version="1.0" encoding="utf-8"?>
<c:userShapes xmlns:c="http://schemas.openxmlformats.org/drawingml/2006/chart">
  <cdr:relSizeAnchor xmlns:cdr="http://schemas.openxmlformats.org/drawingml/2006/chartDrawing">
    <cdr:from>
      <cdr:x>0.35565</cdr:x>
      <cdr:y>0.59858</cdr:y>
    </cdr:from>
    <cdr:to>
      <cdr:x>0.74422</cdr:x>
      <cdr:y>0.70475</cdr:y>
    </cdr:to>
    <cdr:sp macro="" textlink="">
      <cdr:nvSpPr>
        <cdr:cNvPr id="2" name="Rectángulo 1">
          <a:extLst xmlns:a="http://schemas.openxmlformats.org/drawingml/2006/main">
            <a:ext uri="{FF2B5EF4-FFF2-40B4-BE49-F238E27FC236}">
              <a16:creationId xmlns:a16="http://schemas.microsoft.com/office/drawing/2014/main" id="{8106E341-652F-4249-9197-1214C7AB3054}"/>
            </a:ext>
          </a:extLst>
        </cdr:cNvPr>
        <cdr:cNvSpPr/>
      </cdr:nvSpPr>
      <cdr:spPr>
        <a:xfrm xmlns:a="http://schemas.openxmlformats.org/drawingml/2006/main">
          <a:off x="1608480" y="2740496"/>
          <a:ext cx="1757364" cy="486097"/>
        </a:xfrm>
        <a:prstGeom xmlns:a="http://schemas.openxmlformats.org/drawingml/2006/main" prst="rect">
          <a:avLst/>
        </a:prstGeom>
        <a:noFill xmlns:a="http://schemas.openxmlformats.org/drawingml/2006/main"/>
      </cdr:spPr>
      <cdr:txBody>
        <a:bodyPr xmlns:a="http://schemas.openxmlformats.org/drawingml/2006/main" wrap="square" lIns="91440" tIns="45720" rIns="91440" bIns="45720">
          <a:noAutofit/>
        </a:bodyPr>
        <a:lstStyle xmlns:a="http://schemas.openxmlformats.org/drawingml/2006/main">
          <a:lvl1pPr marL="0" indent="0">
            <a:defRPr sz="1100">
              <a:latin typeface="+mn-lt"/>
              <a:ea typeface="+mn-ea"/>
              <a:cs typeface="+mn-cs"/>
            </a:defRPr>
          </a:lvl1pPr>
          <a:lvl2pPr marL="457200" indent="0">
            <a:defRPr sz="1100">
              <a:latin typeface="+mn-lt"/>
              <a:ea typeface="+mn-ea"/>
              <a:cs typeface="+mn-cs"/>
            </a:defRPr>
          </a:lvl2pPr>
          <a:lvl3pPr marL="914400" indent="0">
            <a:defRPr sz="1100">
              <a:latin typeface="+mn-lt"/>
              <a:ea typeface="+mn-ea"/>
              <a:cs typeface="+mn-cs"/>
            </a:defRPr>
          </a:lvl3pPr>
          <a:lvl4pPr marL="1371600" indent="0">
            <a:defRPr sz="1100">
              <a:latin typeface="+mn-lt"/>
              <a:ea typeface="+mn-ea"/>
              <a:cs typeface="+mn-cs"/>
            </a:defRPr>
          </a:lvl4pPr>
          <a:lvl5pPr marL="1828800" indent="0">
            <a:defRPr sz="1100">
              <a:latin typeface="+mn-lt"/>
              <a:ea typeface="+mn-ea"/>
              <a:cs typeface="+mn-cs"/>
            </a:defRPr>
          </a:lvl5pPr>
          <a:lvl6pPr marL="2286000" indent="0">
            <a:defRPr sz="1100">
              <a:latin typeface="+mn-lt"/>
              <a:ea typeface="+mn-ea"/>
              <a:cs typeface="+mn-cs"/>
            </a:defRPr>
          </a:lvl6pPr>
          <a:lvl7pPr marL="2743200" indent="0">
            <a:defRPr sz="1100">
              <a:latin typeface="+mn-lt"/>
              <a:ea typeface="+mn-ea"/>
              <a:cs typeface="+mn-cs"/>
            </a:defRPr>
          </a:lvl7pPr>
          <a:lvl8pPr marL="3200400" indent="0">
            <a:defRPr sz="1100">
              <a:latin typeface="+mn-lt"/>
              <a:ea typeface="+mn-ea"/>
              <a:cs typeface="+mn-cs"/>
            </a:defRPr>
          </a:lvl8pPr>
          <a:lvl9pPr marL="3657600" indent="0">
            <a:defRPr sz="1100">
              <a:latin typeface="+mn-lt"/>
              <a:ea typeface="+mn-ea"/>
              <a:cs typeface="+mn-cs"/>
            </a:defRPr>
          </a:lvl9pPr>
        </a:lstStyle>
        <a:p xmlns:a="http://schemas.openxmlformats.org/drawingml/2006/main">
          <a:pPr algn="ctr"/>
          <a:r>
            <a:rPr lang="es-ES" sz="1200" b="1" cap="none" spc="0">
              <a:ln w="0"/>
              <a:solidFill>
                <a:schemeClr val="tx1">
                  <a:lumMod val="85000"/>
                  <a:lumOff val="15000"/>
                </a:schemeClr>
              </a:solidFill>
              <a:effectLst>
                <a:outerShdw blurRad="38100" dist="25400" dir="5400000" algn="ctr" rotWithShape="0">
                  <a:srgbClr val="6E747A">
                    <a:alpha val="43000"/>
                  </a:srgbClr>
                </a:outerShdw>
              </a:effectLst>
              <a:latin typeface="Palatino Linotype" panose="02040502050505030304" pitchFamily="18" charset="0"/>
            </a:rPr>
            <a:t>INDICADOR DE ESFUERZO</a:t>
          </a:r>
        </a:p>
      </cdr:txBody>
    </cdr:sp>
  </cdr:relSizeAnchor>
</c:userShapes>
</file>

<file path=xl/drawings/drawing6.xml><?xml version="1.0" encoding="utf-8"?>
<xdr:wsDr xmlns:xdr="http://schemas.openxmlformats.org/drawingml/2006/spreadsheetDrawing" xmlns:a="http://schemas.openxmlformats.org/drawingml/2006/main">
  <xdr:twoCellAnchor>
    <xdr:from>
      <xdr:col>0</xdr:col>
      <xdr:colOff>23812</xdr:colOff>
      <xdr:row>4</xdr:row>
      <xdr:rowOff>59531</xdr:rowOff>
    </xdr:from>
    <xdr:to>
      <xdr:col>21</xdr:col>
      <xdr:colOff>23811</xdr:colOff>
      <xdr:row>4</xdr:row>
      <xdr:rowOff>166687</xdr:rowOff>
    </xdr:to>
    <xdr:sp macro="" textlink="">
      <xdr:nvSpPr>
        <xdr:cNvPr id="6" name="Rectángulo 5">
          <a:extLst>
            <a:ext uri="{FF2B5EF4-FFF2-40B4-BE49-F238E27FC236}">
              <a16:creationId xmlns:a16="http://schemas.microsoft.com/office/drawing/2014/main" id="{8EBB6E1E-F30A-47A7-8B19-3CC9C6D0B5FA}"/>
            </a:ext>
          </a:extLst>
        </xdr:cNvPr>
        <xdr:cNvSpPr/>
      </xdr:nvSpPr>
      <xdr:spPr>
        <a:xfrm>
          <a:off x="23812" y="821531"/>
          <a:ext cx="21895593" cy="107156"/>
        </a:xfrm>
        <a:prstGeom prst="rect">
          <a:avLst/>
        </a:prstGeom>
        <a:solidFill>
          <a:srgbClr val="504741"/>
        </a:solidFill>
        <a:ln>
          <a:solidFill>
            <a:schemeClr val="bg1">
              <a:lumMod val="95000"/>
            </a:schemeClr>
          </a:solid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1</xdr:col>
      <xdr:colOff>416718</xdr:colOff>
      <xdr:row>5</xdr:row>
      <xdr:rowOff>0</xdr:rowOff>
    </xdr:from>
    <xdr:to>
      <xdr:col>3</xdr:col>
      <xdr:colOff>0</xdr:colOff>
      <xdr:row>5</xdr:row>
      <xdr:rowOff>0</xdr:rowOff>
    </xdr:to>
    <xdr:graphicFrame macro="">
      <xdr:nvGraphicFramePr>
        <xdr:cNvPr id="9" name="Gráfico 8">
          <a:extLst>
            <a:ext uri="{FF2B5EF4-FFF2-40B4-BE49-F238E27FC236}">
              <a16:creationId xmlns:a16="http://schemas.microsoft.com/office/drawing/2014/main" id="{386ED7BB-21F9-4BD3-94A7-11CB61C1A5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0</xdr:rowOff>
    </xdr:from>
    <xdr:to>
      <xdr:col>13</xdr:col>
      <xdr:colOff>676803</xdr:colOff>
      <xdr:row>4</xdr:row>
      <xdr:rowOff>86254</xdr:rowOff>
    </xdr:to>
    <xdr:grpSp>
      <xdr:nvGrpSpPr>
        <xdr:cNvPr id="3" name="Grupo 2">
          <a:extLst>
            <a:ext uri="{FF2B5EF4-FFF2-40B4-BE49-F238E27FC236}">
              <a16:creationId xmlns:a16="http://schemas.microsoft.com/office/drawing/2014/main" id="{8DBAB936-2AB8-4BB1-9C60-995502F12386}"/>
            </a:ext>
          </a:extLst>
        </xdr:cNvPr>
        <xdr:cNvGrpSpPr/>
      </xdr:nvGrpSpPr>
      <xdr:grpSpPr>
        <a:xfrm>
          <a:off x="0" y="0"/>
          <a:ext cx="18444103" cy="848254"/>
          <a:chOff x="119063" y="0"/>
          <a:chExt cx="17004241" cy="816504"/>
        </a:xfrm>
      </xdr:grpSpPr>
      <xdr:grpSp>
        <xdr:nvGrpSpPr>
          <xdr:cNvPr id="4" name="Grupo 3">
            <a:extLst>
              <a:ext uri="{FF2B5EF4-FFF2-40B4-BE49-F238E27FC236}">
                <a16:creationId xmlns:a16="http://schemas.microsoft.com/office/drawing/2014/main" id="{ABED57E4-F5DB-2052-DE42-5B55C4D9C42E}"/>
              </a:ext>
            </a:extLst>
          </xdr:cNvPr>
          <xdr:cNvGrpSpPr/>
        </xdr:nvGrpSpPr>
        <xdr:grpSpPr>
          <a:xfrm>
            <a:off x="1303867" y="0"/>
            <a:ext cx="15819437" cy="816504"/>
            <a:chOff x="1695185" y="0"/>
            <a:chExt cx="15819437" cy="816504"/>
          </a:xfrm>
        </xdr:grpSpPr>
        <xdr:sp macro="" textlink="">
          <xdr:nvSpPr>
            <xdr:cNvPr id="15" name="Rectángulo 14">
              <a:extLst>
                <a:ext uri="{FF2B5EF4-FFF2-40B4-BE49-F238E27FC236}">
                  <a16:creationId xmlns:a16="http://schemas.microsoft.com/office/drawing/2014/main" id="{14A89EC6-2CD3-DE9D-E92F-EE9427A3C1D2}"/>
                </a:ext>
              </a:extLst>
            </xdr:cNvPr>
            <xdr:cNvSpPr/>
          </xdr:nvSpPr>
          <xdr:spPr>
            <a:xfrm>
              <a:off x="1695185" y="0"/>
              <a:ext cx="15819437" cy="816504"/>
            </a:xfrm>
            <a:prstGeom prst="rect">
              <a:avLst/>
            </a:prstGeom>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lin ang="8100000" scaled="1"/>
              <a:tileRect/>
            </a:gradFill>
            <a:effectLst>
              <a:outerShdw blurRad="50800" dist="38100" dir="10800000" algn="r"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pic>
          <xdr:nvPicPr>
            <xdr:cNvPr id="16" name="Imagen 15">
              <a:extLst>
                <a:ext uri="{FF2B5EF4-FFF2-40B4-BE49-F238E27FC236}">
                  <a16:creationId xmlns:a16="http://schemas.microsoft.com/office/drawing/2014/main" id="{CA5320E2-6AC6-8958-97EB-8473CE657A6F}"/>
                </a:ext>
              </a:extLst>
            </xdr:cNvPr>
            <xdr:cNvPicPr>
              <a:picLocks noChangeAspect="1"/>
            </xdr:cNvPicPr>
          </xdr:nvPicPr>
          <xdr:blipFill>
            <a:blip xmlns:r="http://schemas.openxmlformats.org/officeDocument/2006/relationships" r:embed="rId2"/>
            <a:stretch>
              <a:fillRect/>
            </a:stretch>
          </xdr:blipFill>
          <xdr:spPr>
            <a:xfrm>
              <a:off x="3707340" y="110597"/>
              <a:ext cx="1573213" cy="521476"/>
            </a:xfrm>
            <a:prstGeom prst="rect">
              <a:avLst/>
            </a:prstGeom>
          </xdr:spPr>
        </xdr:pic>
        <xdr:sp macro="" textlink="">
          <xdr:nvSpPr>
            <xdr:cNvPr id="17" name="Rectángulo 16">
              <a:extLst>
                <a:ext uri="{FF2B5EF4-FFF2-40B4-BE49-F238E27FC236}">
                  <a16:creationId xmlns:a16="http://schemas.microsoft.com/office/drawing/2014/main" id="{968ED165-A819-5BFE-1CE5-7F584BE5E67E}"/>
                </a:ext>
              </a:extLst>
            </xdr:cNvPr>
            <xdr:cNvSpPr/>
          </xdr:nvSpPr>
          <xdr:spPr>
            <a:xfrm>
              <a:off x="2974445" y="59533"/>
              <a:ext cx="9691688" cy="665956"/>
            </a:xfrm>
            <a:prstGeom prst="rect">
              <a:avLst/>
            </a:prstGeom>
            <a:noFill/>
            <a:ln>
              <a:solidFill>
                <a:srgbClr val="2B8B4B"/>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lang="es-CO" sz="1800" b="1">
                  <a:solidFill>
                    <a:schemeClr val="bg1">
                      <a:lumMod val="85000"/>
                    </a:schemeClr>
                  </a:solidFill>
                  <a:latin typeface="+mj-lt"/>
                </a:rPr>
                <a:t>Dashboard de medición</a:t>
              </a:r>
              <a:r>
                <a:rPr lang="es-CO" sz="1800" b="1" baseline="0">
                  <a:solidFill>
                    <a:schemeClr val="bg1">
                      <a:lumMod val="85000"/>
                    </a:schemeClr>
                  </a:solidFill>
                  <a:latin typeface="+mj-lt"/>
                </a:rPr>
                <a:t> </a:t>
              </a:r>
            </a:p>
            <a:p>
              <a:pPr algn="ctr"/>
              <a:r>
                <a:rPr lang="es-CO" sz="1800" b="1" baseline="0">
                  <a:solidFill>
                    <a:schemeClr val="bg1">
                      <a:lumMod val="85000"/>
                    </a:schemeClr>
                  </a:solidFill>
                  <a:latin typeface="+mj-lt"/>
                </a:rPr>
                <a:t>Cliente Oculto </a:t>
              </a:r>
              <a:endParaRPr lang="es-CO" sz="1800" b="1">
                <a:solidFill>
                  <a:schemeClr val="bg1">
                    <a:lumMod val="85000"/>
                  </a:schemeClr>
                </a:solidFill>
                <a:latin typeface="+mj-lt"/>
              </a:endParaRPr>
            </a:p>
          </xdr:txBody>
        </xdr:sp>
        <xdr:pic>
          <xdr:nvPicPr>
            <xdr:cNvPr id="18" name="Imagen 17">
              <a:extLst>
                <a:ext uri="{FF2B5EF4-FFF2-40B4-BE49-F238E27FC236}">
                  <a16:creationId xmlns:a16="http://schemas.microsoft.com/office/drawing/2014/main" id="{E58F3670-460C-6C90-28CA-8F504715DF8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4036042" y="189638"/>
              <a:ext cx="1324872" cy="347732"/>
            </a:xfrm>
            <a:prstGeom prst="rect">
              <a:avLst/>
            </a:prstGeom>
          </xdr:spPr>
        </xdr:pic>
        <xdr:sp macro="" textlink="">
          <xdr:nvSpPr>
            <xdr:cNvPr id="19" name="Rectángulo: esquinas redondeadas 18">
              <a:hlinkClick xmlns:r="http://schemas.openxmlformats.org/officeDocument/2006/relationships" r:id="rId4"/>
              <a:extLst>
                <a:ext uri="{FF2B5EF4-FFF2-40B4-BE49-F238E27FC236}">
                  <a16:creationId xmlns:a16="http://schemas.microsoft.com/office/drawing/2014/main" id="{477E0569-4EC9-C031-63F4-FB08C3245DFB}"/>
                </a:ext>
              </a:extLst>
            </xdr:cNvPr>
            <xdr:cNvSpPr/>
          </xdr:nvSpPr>
          <xdr:spPr>
            <a:xfrm>
              <a:off x="12875154" y="86783"/>
              <a:ext cx="892969" cy="546893"/>
            </a:xfrm>
            <a:prstGeom prst="roundRect">
              <a:avLst/>
            </a:prstGeom>
            <a:solidFill>
              <a:srgbClr val="2B8B4B"/>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t>Volver a menú</a:t>
              </a:r>
              <a:r>
                <a:rPr lang="es-CO" sz="1100" baseline="0"/>
                <a:t> </a:t>
              </a:r>
              <a:endParaRPr lang="es-CO" sz="1100"/>
            </a:p>
          </xdr:txBody>
        </xdr:sp>
      </xdr:grpSp>
      <xdr:sp macro="" textlink="">
        <xdr:nvSpPr>
          <xdr:cNvPr id="11" name="Rectángulo 10">
            <a:extLst>
              <a:ext uri="{FF2B5EF4-FFF2-40B4-BE49-F238E27FC236}">
                <a16:creationId xmlns:a16="http://schemas.microsoft.com/office/drawing/2014/main" id="{EEBBF83C-E7ED-1AAC-FA13-3CCEC39AF2C6}"/>
              </a:ext>
            </a:extLst>
          </xdr:cNvPr>
          <xdr:cNvSpPr/>
        </xdr:nvSpPr>
        <xdr:spPr>
          <a:xfrm>
            <a:off x="119063" y="95251"/>
            <a:ext cx="1129507" cy="566085"/>
          </a:xfrm>
          <a:prstGeom prst="rect">
            <a:avLst/>
          </a:prstGeom>
          <a:ln>
            <a:solidFill>
              <a:srgbClr val="2B8B4B"/>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lang="es-CO" sz="1400" b="1">
                <a:latin typeface="+mj-lt"/>
              </a:rPr>
              <a:t>Total de la muestra</a:t>
            </a:r>
          </a:p>
        </xdr:txBody>
      </xdr:sp>
      <xdr:sp macro="" textlink="Tablas!C1">
        <xdr:nvSpPr>
          <xdr:cNvPr id="12" name="Rectángulo 11">
            <a:extLst>
              <a:ext uri="{FF2B5EF4-FFF2-40B4-BE49-F238E27FC236}">
                <a16:creationId xmlns:a16="http://schemas.microsoft.com/office/drawing/2014/main" id="{ACCFC8EB-6749-898F-1ED9-E8FE928D130A}"/>
              </a:ext>
            </a:extLst>
          </xdr:cNvPr>
          <xdr:cNvSpPr/>
        </xdr:nvSpPr>
        <xdr:spPr>
          <a:xfrm>
            <a:off x="1293813" y="83344"/>
            <a:ext cx="617272" cy="594517"/>
          </a:xfrm>
          <a:prstGeom prst="rect">
            <a:avLst/>
          </a:prstGeom>
          <a:ln>
            <a:solidFill>
              <a:srgbClr val="2B8B4B"/>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fld id="{79F50658-8EBC-4819-BA95-E0294EA74B24}" type="TxLink">
              <a:rPr lang="en-US" sz="2000" b="1" i="0" u="none" strike="noStrike">
                <a:solidFill>
                  <a:srgbClr val="000000"/>
                </a:solidFill>
                <a:latin typeface="+mj-lt"/>
                <a:ea typeface="Calibri"/>
                <a:cs typeface="Calibri"/>
              </a:rPr>
              <a:pPr algn="ctr"/>
              <a:t>2</a:t>
            </a:fld>
            <a:endParaRPr lang="es-CO" sz="2800" b="1">
              <a:latin typeface="+mj-lt"/>
            </a:endParaRP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23813</xdr:colOff>
      <xdr:row>4</xdr:row>
      <xdr:rowOff>59531</xdr:rowOff>
    </xdr:from>
    <xdr:to>
      <xdr:col>12</xdr:col>
      <xdr:colOff>309563</xdr:colOff>
      <xdr:row>4</xdr:row>
      <xdr:rowOff>166687</xdr:rowOff>
    </xdr:to>
    <xdr:sp macro="" textlink="">
      <xdr:nvSpPr>
        <xdr:cNvPr id="6" name="Rectángulo 5">
          <a:extLst>
            <a:ext uri="{FF2B5EF4-FFF2-40B4-BE49-F238E27FC236}">
              <a16:creationId xmlns:a16="http://schemas.microsoft.com/office/drawing/2014/main" id="{2BB6D64A-F9C8-4322-ADA9-77C53F87B7FC}"/>
            </a:ext>
          </a:extLst>
        </xdr:cNvPr>
        <xdr:cNvSpPr/>
      </xdr:nvSpPr>
      <xdr:spPr>
        <a:xfrm>
          <a:off x="23813" y="821531"/>
          <a:ext cx="17645063" cy="107156"/>
        </a:xfrm>
        <a:prstGeom prst="rect">
          <a:avLst/>
        </a:prstGeom>
        <a:solidFill>
          <a:srgbClr val="504741"/>
        </a:solidFill>
        <a:ln>
          <a:solidFill>
            <a:schemeClr val="bg1">
              <a:lumMod val="95000"/>
            </a:schemeClr>
          </a:solidFill>
        </a:ln>
        <a:effectLst>
          <a:outerShdw blurRad="50800" dist="38100" dir="5400000" algn="t"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2</xdr:col>
      <xdr:colOff>416718</xdr:colOff>
      <xdr:row>6</xdr:row>
      <xdr:rowOff>0</xdr:rowOff>
    </xdr:from>
    <xdr:to>
      <xdr:col>4</xdr:col>
      <xdr:colOff>0</xdr:colOff>
      <xdr:row>6</xdr:row>
      <xdr:rowOff>0</xdr:rowOff>
    </xdr:to>
    <xdr:graphicFrame macro="">
      <xdr:nvGraphicFramePr>
        <xdr:cNvPr id="9" name="Gráfico 8">
          <a:extLst>
            <a:ext uri="{FF2B5EF4-FFF2-40B4-BE49-F238E27FC236}">
              <a16:creationId xmlns:a16="http://schemas.microsoft.com/office/drawing/2014/main" id="{0C2E2B7D-A995-4500-88E2-04B4F17EDF3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0</xdr:rowOff>
    </xdr:from>
    <xdr:to>
      <xdr:col>11</xdr:col>
      <xdr:colOff>152928</xdr:colOff>
      <xdr:row>4</xdr:row>
      <xdr:rowOff>86254</xdr:rowOff>
    </xdr:to>
    <xdr:grpSp>
      <xdr:nvGrpSpPr>
        <xdr:cNvPr id="20" name="Grupo 19">
          <a:extLst>
            <a:ext uri="{FF2B5EF4-FFF2-40B4-BE49-F238E27FC236}">
              <a16:creationId xmlns:a16="http://schemas.microsoft.com/office/drawing/2014/main" id="{BD0428D0-DFA7-4043-A900-FF5E8E63B166}"/>
            </a:ext>
          </a:extLst>
        </xdr:cNvPr>
        <xdr:cNvGrpSpPr/>
      </xdr:nvGrpSpPr>
      <xdr:grpSpPr>
        <a:xfrm>
          <a:off x="0" y="0"/>
          <a:ext cx="18529828" cy="848254"/>
          <a:chOff x="119063" y="0"/>
          <a:chExt cx="17004241" cy="816504"/>
        </a:xfrm>
      </xdr:grpSpPr>
      <xdr:grpSp>
        <xdr:nvGrpSpPr>
          <xdr:cNvPr id="21" name="Grupo 20">
            <a:extLst>
              <a:ext uri="{FF2B5EF4-FFF2-40B4-BE49-F238E27FC236}">
                <a16:creationId xmlns:a16="http://schemas.microsoft.com/office/drawing/2014/main" id="{074D673B-9742-B6AE-0548-31F331B2E320}"/>
              </a:ext>
            </a:extLst>
          </xdr:cNvPr>
          <xdr:cNvGrpSpPr/>
        </xdr:nvGrpSpPr>
        <xdr:grpSpPr>
          <a:xfrm>
            <a:off x="1303867" y="0"/>
            <a:ext cx="15819437" cy="816504"/>
            <a:chOff x="1695185" y="0"/>
            <a:chExt cx="15819437" cy="816504"/>
          </a:xfrm>
        </xdr:grpSpPr>
        <xdr:sp macro="" textlink="">
          <xdr:nvSpPr>
            <xdr:cNvPr id="24" name="Rectángulo 23">
              <a:extLst>
                <a:ext uri="{FF2B5EF4-FFF2-40B4-BE49-F238E27FC236}">
                  <a16:creationId xmlns:a16="http://schemas.microsoft.com/office/drawing/2014/main" id="{AE749498-5E9C-DE03-982A-7C10C7321301}"/>
                </a:ext>
              </a:extLst>
            </xdr:cNvPr>
            <xdr:cNvSpPr/>
          </xdr:nvSpPr>
          <xdr:spPr>
            <a:xfrm>
              <a:off x="1695185" y="0"/>
              <a:ext cx="15819437" cy="816504"/>
            </a:xfrm>
            <a:prstGeom prst="rect">
              <a:avLst/>
            </a:prstGeom>
            <a:gradFill flip="none" rotWithShape="1">
              <a:gsLst>
                <a:gs pos="0">
                  <a:srgbClr val="2B8B4B">
                    <a:shade val="30000"/>
                    <a:satMod val="115000"/>
                  </a:srgbClr>
                </a:gs>
                <a:gs pos="50000">
                  <a:srgbClr val="2B8B4B">
                    <a:shade val="67500"/>
                    <a:satMod val="115000"/>
                  </a:srgbClr>
                </a:gs>
                <a:gs pos="100000">
                  <a:srgbClr val="2B8B4B">
                    <a:shade val="100000"/>
                    <a:satMod val="115000"/>
                  </a:srgbClr>
                </a:gs>
              </a:gsLst>
              <a:lin ang="8100000" scaled="1"/>
              <a:tileRect/>
            </a:gradFill>
            <a:effectLst>
              <a:outerShdw blurRad="50800" dist="38100" dir="10800000" algn="r" rotWithShape="0">
                <a:prstClr val="black">
                  <a:alpha val="40000"/>
                </a:prstClr>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pic>
          <xdr:nvPicPr>
            <xdr:cNvPr id="25" name="Imagen 24">
              <a:extLst>
                <a:ext uri="{FF2B5EF4-FFF2-40B4-BE49-F238E27FC236}">
                  <a16:creationId xmlns:a16="http://schemas.microsoft.com/office/drawing/2014/main" id="{F0D829C5-E322-6B00-D955-C4D31FDD037C}"/>
                </a:ext>
              </a:extLst>
            </xdr:cNvPr>
            <xdr:cNvPicPr>
              <a:picLocks noChangeAspect="1"/>
            </xdr:cNvPicPr>
          </xdr:nvPicPr>
          <xdr:blipFill>
            <a:blip xmlns:r="http://schemas.openxmlformats.org/officeDocument/2006/relationships" r:embed="rId2"/>
            <a:stretch>
              <a:fillRect/>
            </a:stretch>
          </xdr:blipFill>
          <xdr:spPr>
            <a:xfrm>
              <a:off x="3707340" y="110597"/>
              <a:ext cx="1573213" cy="521476"/>
            </a:xfrm>
            <a:prstGeom prst="rect">
              <a:avLst/>
            </a:prstGeom>
          </xdr:spPr>
        </xdr:pic>
        <xdr:sp macro="" textlink="">
          <xdr:nvSpPr>
            <xdr:cNvPr id="26" name="Rectángulo 25">
              <a:extLst>
                <a:ext uri="{FF2B5EF4-FFF2-40B4-BE49-F238E27FC236}">
                  <a16:creationId xmlns:a16="http://schemas.microsoft.com/office/drawing/2014/main" id="{5147794A-26E3-1C46-8C6C-F1F59B4B8F51}"/>
                </a:ext>
              </a:extLst>
            </xdr:cNvPr>
            <xdr:cNvSpPr/>
          </xdr:nvSpPr>
          <xdr:spPr>
            <a:xfrm>
              <a:off x="2974445" y="59533"/>
              <a:ext cx="9691688" cy="665956"/>
            </a:xfrm>
            <a:prstGeom prst="rect">
              <a:avLst/>
            </a:prstGeom>
            <a:noFill/>
            <a:ln>
              <a:solidFill>
                <a:srgbClr val="2B8B4B"/>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lang="es-CO" sz="1800" b="1">
                  <a:solidFill>
                    <a:schemeClr val="bg1">
                      <a:lumMod val="85000"/>
                    </a:schemeClr>
                  </a:solidFill>
                  <a:latin typeface="+mj-lt"/>
                </a:rPr>
                <a:t>Dashboard de medición</a:t>
              </a:r>
              <a:r>
                <a:rPr lang="es-CO" sz="1800" b="1" baseline="0">
                  <a:solidFill>
                    <a:schemeClr val="bg1">
                      <a:lumMod val="85000"/>
                    </a:schemeClr>
                  </a:solidFill>
                  <a:latin typeface="+mj-lt"/>
                </a:rPr>
                <a:t> </a:t>
              </a:r>
            </a:p>
            <a:p>
              <a:pPr algn="ctr"/>
              <a:r>
                <a:rPr lang="es-CO" sz="1800" b="1" baseline="0">
                  <a:solidFill>
                    <a:schemeClr val="bg1">
                      <a:lumMod val="85000"/>
                    </a:schemeClr>
                  </a:solidFill>
                  <a:latin typeface="+mj-lt"/>
                </a:rPr>
                <a:t>Cliente Oculto </a:t>
              </a:r>
              <a:endParaRPr lang="es-CO" sz="1800" b="1">
                <a:solidFill>
                  <a:schemeClr val="bg1">
                    <a:lumMod val="85000"/>
                  </a:schemeClr>
                </a:solidFill>
                <a:latin typeface="+mj-lt"/>
              </a:endParaRPr>
            </a:p>
          </xdr:txBody>
        </xdr:sp>
        <xdr:pic>
          <xdr:nvPicPr>
            <xdr:cNvPr id="27" name="Imagen 26">
              <a:extLst>
                <a:ext uri="{FF2B5EF4-FFF2-40B4-BE49-F238E27FC236}">
                  <a16:creationId xmlns:a16="http://schemas.microsoft.com/office/drawing/2014/main" id="{CDF3F94F-8314-296E-8155-B6E7AFEF5917}"/>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4036042" y="189638"/>
              <a:ext cx="1324872" cy="347732"/>
            </a:xfrm>
            <a:prstGeom prst="rect">
              <a:avLst/>
            </a:prstGeom>
          </xdr:spPr>
        </xdr:pic>
        <xdr:sp macro="" textlink="">
          <xdr:nvSpPr>
            <xdr:cNvPr id="28" name="Rectángulo: esquinas redondeadas 27">
              <a:hlinkClick xmlns:r="http://schemas.openxmlformats.org/officeDocument/2006/relationships" r:id="rId4"/>
              <a:extLst>
                <a:ext uri="{FF2B5EF4-FFF2-40B4-BE49-F238E27FC236}">
                  <a16:creationId xmlns:a16="http://schemas.microsoft.com/office/drawing/2014/main" id="{C7B2AC4A-3755-D373-743E-467BC7C3DB78}"/>
                </a:ext>
              </a:extLst>
            </xdr:cNvPr>
            <xdr:cNvSpPr/>
          </xdr:nvSpPr>
          <xdr:spPr>
            <a:xfrm>
              <a:off x="12875154" y="86783"/>
              <a:ext cx="892969" cy="546893"/>
            </a:xfrm>
            <a:prstGeom prst="roundRect">
              <a:avLst/>
            </a:prstGeom>
            <a:solidFill>
              <a:srgbClr val="2B8B4B"/>
            </a:solidFill>
            <a:ln>
              <a:noFill/>
            </a:ln>
            <a:effectLst>
              <a:outerShdw blurRad="44450" dist="27940" dir="5400000" algn="ctr">
                <a:srgbClr val="000000">
                  <a:alpha val="32000"/>
                </a:srgbClr>
              </a:outerShdw>
            </a:effectLst>
            <a:scene3d>
              <a:camera prst="orthographicFront">
                <a:rot lat="0" lon="0" rev="0"/>
              </a:camera>
              <a:lightRig rig="balanced" dir="t">
                <a:rot lat="0" lon="0" rev="8700000"/>
              </a:lightRig>
            </a:scene3d>
            <a:sp3d>
              <a:bevelT w="190500" h="381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100"/>
                <a:t>Volver a menú</a:t>
              </a:r>
              <a:r>
                <a:rPr lang="es-CO" sz="1100" baseline="0"/>
                <a:t> </a:t>
              </a:r>
              <a:endParaRPr lang="es-CO" sz="1100"/>
            </a:p>
          </xdr:txBody>
        </xdr:sp>
      </xdr:grpSp>
      <xdr:sp macro="" textlink="">
        <xdr:nvSpPr>
          <xdr:cNvPr id="22" name="Rectángulo 21">
            <a:extLst>
              <a:ext uri="{FF2B5EF4-FFF2-40B4-BE49-F238E27FC236}">
                <a16:creationId xmlns:a16="http://schemas.microsoft.com/office/drawing/2014/main" id="{741F36FF-3F2B-2290-5F59-8787215F772A}"/>
              </a:ext>
            </a:extLst>
          </xdr:cNvPr>
          <xdr:cNvSpPr/>
        </xdr:nvSpPr>
        <xdr:spPr>
          <a:xfrm>
            <a:off x="119063" y="95251"/>
            <a:ext cx="1129507" cy="566085"/>
          </a:xfrm>
          <a:prstGeom prst="rect">
            <a:avLst/>
          </a:prstGeom>
          <a:ln>
            <a:solidFill>
              <a:srgbClr val="2B8B4B"/>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lang="es-CO" sz="1400" b="1">
                <a:latin typeface="+mj-lt"/>
              </a:rPr>
              <a:t>Total de la muestra</a:t>
            </a:r>
          </a:p>
        </xdr:txBody>
      </xdr:sp>
      <xdr:sp macro="" textlink="Tablas!C1">
        <xdr:nvSpPr>
          <xdr:cNvPr id="23" name="Rectángulo 22">
            <a:extLst>
              <a:ext uri="{FF2B5EF4-FFF2-40B4-BE49-F238E27FC236}">
                <a16:creationId xmlns:a16="http://schemas.microsoft.com/office/drawing/2014/main" id="{96BCD5ED-8AB3-D5EC-6278-A159AB9AA4C6}"/>
              </a:ext>
            </a:extLst>
          </xdr:cNvPr>
          <xdr:cNvSpPr/>
        </xdr:nvSpPr>
        <xdr:spPr>
          <a:xfrm>
            <a:off x="1293813" y="83344"/>
            <a:ext cx="617272" cy="594517"/>
          </a:xfrm>
          <a:prstGeom prst="rect">
            <a:avLst/>
          </a:prstGeom>
          <a:ln>
            <a:solidFill>
              <a:srgbClr val="2B8B4B"/>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fld id="{79F50658-8EBC-4819-BA95-E0294EA74B24}" type="TxLink">
              <a:rPr lang="en-US" sz="2000" b="1" i="0" u="none" strike="noStrike">
                <a:solidFill>
                  <a:srgbClr val="000000"/>
                </a:solidFill>
                <a:latin typeface="+mj-lt"/>
                <a:ea typeface="Calibri"/>
                <a:cs typeface="Calibri"/>
              </a:rPr>
              <a:pPr algn="ctr"/>
              <a:t>2</a:t>
            </a:fld>
            <a:endParaRPr lang="es-CO" sz="2800" b="1">
              <a:latin typeface="+mj-lt"/>
            </a:endParaRPr>
          </a:p>
        </xdr:txBody>
      </xdr:sp>
    </xdr:grpSp>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Viviana Maria Bedoya Marroquin" refreshedDate="45622.31605833333" createdVersion="8" refreshedVersion="8" minRefreshableVersion="3" recordCount="27" xr:uid="{88437E7F-1D44-4C96-9B07-FBF1F8299E76}">
  <cacheSource type="worksheet">
    <worksheetSource name="OfficeForms.Table"/>
  </cacheSource>
  <cacheFields count="73">
    <cacheField name="Constructora" numFmtId="0">
      <sharedItems count="6">
        <s v="Bolívar "/>
        <s v="Habitare "/>
        <s v="JM Inmobiliaria"/>
        <s v="Jaramillo Mora"/>
        <s v="M+d"/>
        <s v="Melendez"/>
      </sharedItems>
    </cacheField>
    <cacheField name="Constructora 2" numFmtId="0">
      <sharedItems count="2">
        <s v="Constructora Bolívar"/>
        <s v="Competencia "/>
      </sharedItems>
    </cacheField>
    <cacheField name="Sala de Ventas " numFmtId="0">
      <sharedItems count="18">
        <s v="Sala Virtual"/>
        <s v="Habitare - Virtual "/>
        <s v="JM Inmobiliaria - Virtual "/>
        <s v="Sala Cerrito"/>
        <s v="Sala Vivero"/>
        <s v="Sala Armenia"/>
        <s v="Sala Leparc29"/>
        <s v="Sala Parque Natura"/>
        <s v="Sala Ciudad del Valle"/>
        <s v="Sala Encanto del valle"/>
        <s v="Sala Valle del Lili"/>
        <s v="Jaramillo Mora"/>
        <s v="M+d"/>
        <s v="Melendez"/>
        <s v="Habitare " u="1"/>
        <s v="JM Inmobiliaria" u="1"/>
        <s v="Sala de atención y experiencia Le Parc29" u="1"/>
        <s v="Habitare" u="1"/>
      </sharedItems>
    </cacheField>
    <cacheField name="Nombre del Proyecto" numFmtId="0">
      <sharedItems count="26">
        <s v="Catania"/>
        <s v="Chipichape Living"/>
        <s v="Arbopance"/>
        <s v="LeParc29"/>
        <s v="Sakura"/>
        <s v="Serene"/>
        <s v="Urban Coliving"/>
        <s v="Arroyuelo"/>
        <s v="Pomelos"/>
        <s v="Ejereal"/>
        <s v="Loto"/>
        <s v="Solterra "/>
        <s v="Solé"/>
        <s v="Luciérnagas"/>
        <s v="Miretta"/>
        <s v="Las rosas"/>
        <s v="Entrerios "/>
        <s v="Titanio"/>
        <s v="Rosé"/>
        <s v="Entre verde reservado."/>
        <s v="Tierra Linda"/>
        <s v="Natura (Catania) " u="1"/>
        <s v="Urban Coliving (JM Mobiliaria) " u="1"/>
        <s v="Leparc" u="1"/>
        <s v="Serene (Habitare) " u="1"/>
        <s v="Vivero" u="1"/>
      </sharedItems>
    </cacheField>
    <cacheField name="Nombre del asesor que lo atiende" numFmtId="0">
      <sharedItems/>
    </cacheField>
    <cacheField name="Municipio/Ciudad" numFmtId="0">
      <sharedItems count="6">
        <s v="Cali"/>
        <s v=" El Cerrito (Valle)"/>
        <s v="Armenia"/>
        <s v="Jamundí"/>
        <s v="Candelaria "/>
        <s v="El Cerrito (Valle)" u="1"/>
      </sharedItems>
    </cacheField>
    <cacheField name="Tipo de Proyecto " numFmtId="0">
      <sharedItems count="2">
        <s v="NO VIS"/>
        <s v="VIS"/>
      </sharedItems>
    </cacheField>
    <cacheField name="Medio de contacto " numFmtId="0">
      <sharedItems count="5">
        <s v=" WhatsApp "/>
        <s v="Presencial"/>
        <s v="Virtual -  WhatsApp " u="1"/>
        <s v="WhatsApp " u="1"/>
        <s v="Telefónico" u="1"/>
      </sharedItems>
    </cacheField>
    <cacheField name="1¿El saludo fue amigable y profesional? Muy buenos días/tardes, según sea el caso.  " numFmtId="0">
      <sharedItems count="1">
        <s v="Si"/>
      </sharedItems>
    </cacheField>
    <cacheField name="2 ¿Se presenta con su nombre y en nombre de la empresa?" numFmtId="0">
      <sharedItems count="2">
        <s v="Si"/>
        <s v="No"/>
      </sharedItems>
    </cacheField>
    <cacheField name="3¿El asesor mantiene una buena presentación personal, usando su uniforme limpio y planchado?" numFmtId="0">
      <sharedItems count="2">
        <s v="N/A (WhatsApp - Telefónico)"/>
        <s v="Si"/>
      </sharedItems>
    </cacheField>
    <cacheField name="4¿Solicita conocer su nombre?" numFmtId="0">
      <sharedItems count="3">
        <s v="Si"/>
        <s v="No"/>
        <s v="Si "/>
      </sharedItems>
    </cacheField>
    <cacheField name="5¿Se invita al cliente a tomar asiento de manera cortés?" numFmtId="0">
      <sharedItems count="3">
        <s v="N/A (WhatsApp - Telefónico)"/>
        <s v="Si"/>
        <s v="No"/>
      </sharedItems>
    </cacheField>
    <cacheField name="6¿Se utilizó alguna frase de halago durante el saludo?" numFmtId="0">
      <sharedItems count="2">
        <s v="No"/>
        <s v="Si"/>
      </sharedItems>
    </cacheField>
    <cacheField name="7Si la respuesta es SI Indique Cuales (Respuesta de Selección Múltiple)" numFmtId="0">
      <sharedItems containsBlank="1" count="10">
        <m/>
        <s v="Me alegra saludarle como se encuentra"/>
        <s v="Como ha estado? Me alegra, mi nombre es Cristian y cuénteme en que le puedo colaborar"/>
        <s v="Cómo se encuentra el día de hoy. Me encanta que se encuentre bien;Agradece, felicita y se conecta con el cliente a través de frases que hagan sentir al cliente, importante, admirado y que cuenta con respaldo."/>
        <s v="Es un gusto atenderlo(a), le doy la bienvenida a Constructora Bolívar que por más de 40 años ha logrado cumplir el sueño de 200.000 colombianos, generando nuevos hogares y oportunidades de inversión."/>
        <s v="Es un placer tenerlo en esta sala de ventas"/>
        <s v="Cómo se encuentra el día de hoy. Me encanta que se encuentre bien;Gracias por venir;Agradece, felicita y se conecta con el cliente a través de frases que hagan sentir al cliente, importante, admirado y que cuenta con respaldo."/>
        <s v="Es un placer para nosotros que nos visite"/>
        <s v="Usa un tono de apoyo durante la asesoría, que da a conocer las ventajas del proyecto y posibilidades de tomarlo "/>
        <s v="Agradece, felicita y se conecta con el cliente a través de frases que hagan sentir al cliente, importante, admirado y que cuenta con respaldo." u="1"/>
      </sharedItems>
    </cacheField>
    <cacheField name="8¿Se indaga adecuadamente sobre las expectativas y conocimiento del cliente de los proyectos? (desea que revisemos a detalle el proyecto, proyecto de interés o prefiere que revisemos diferentes propues" numFmtId="0">
      <sharedItems count="2">
        <s v="No"/>
        <s v="Si"/>
      </sharedItems>
    </cacheField>
    <cacheField name="9¿Explica y solicita correctamente el proceso de toma de habeas data?" numFmtId="0">
      <sharedItems count="2">
        <s v="No"/>
        <s v="Si"/>
      </sharedItems>
    </cacheField>
    <cacheField name="10¿Hace alguna confirmación y ampliación de solicitud de datos personales del cliente?" numFmtId="0">
      <sharedItems count="3">
        <s v="No"/>
        <s v="Si"/>
        <s v="N/A (WhatsApp - Telefónico)" u="1"/>
      </sharedItems>
    </cacheField>
    <cacheField name="10.1 A continuación seleccione cuáles de los siguientes datos le fueron solicitados para ampliar información del proyecto:" numFmtId="0">
      <sharedItems containsBlank="1" longText="1"/>
    </cacheField>
    <cacheField name="10.1" numFmtId="0">
      <sharedItems containsBlank="1" count="6">
        <m/>
        <s v="Salario / Ingresos mensuales"/>
        <s v="Zona de interés"/>
        <s v="Proyecto de interés"/>
        <s v="Nombre completo"/>
        <s v="Ninguna " u="1"/>
      </sharedItems>
    </cacheField>
    <cacheField name="10.2" numFmtId="0">
      <sharedItems containsBlank="1" count="6">
        <m/>
        <s v="Nombre completo"/>
        <s v="Salario / Ingresos mensuales"/>
        <s v="Presupuesto para la compra"/>
        <s v="Proyecto de interés"/>
        <s v="Confirmar número de identificación del cliente" u="1"/>
      </sharedItems>
    </cacheField>
    <cacheField name="10.3" numFmtId="0">
      <sharedItems containsBlank="1" count="8">
        <m/>
        <s v="Zona de interés"/>
        <s v="Proyecto de interés"/>
        <s v="Nombre completo"/>
        <s v="Confirmar número de identificación del cliente"/>
        <s v="Estado civil"/>
        <s v="Confirmar número de teléfono actualizado del cliente"/>
        <s v="Presupuesto para la compra"/>
      </sharedItems>
    </cacheField>
    <cacheField name="10.4" numFmtId="0">
      <sharedItems containsBlank="1" count="14">
        <m/>
        <s v="Presupuesto para la compra"/>
        <s v="La compra seria para vivienda o inversión"/>
        <s v="Estado civil"/>
        <s v="Actividad económica (empleado, independiente o prestador de servicios)"/>
        <s v="Proyecto de interés"/>
        <s v="Confirmar número de identificación del cliente"/>
        <s v="Desea compra con subsidio de vivienda"/>
        <s v="Dirección de residencia"/>
        <s v="Si sumará los ingresos de todas las personas que van a participar en la compra del inmueble, ¿En qué rango se encontraría?"/>
        <s v="Confirmar número de teléfono actualizado del cliente"/>
        <s v="Confirmar el correo electrónico del cliente" u="1"/>
        <s v="Actividad económica (empleado" u="1"/>
        <s v="Si sumará los ingresos de todas las personas que van a participar en la compra del inmueble" u="1"/>
      </sharedItems>
    </cacheField>
    <cacheField name="10.5" numFmtId="0">
      <sharedItems containsBlank="1" count="14">
        <m/>
        <s v="Presupuesto para la compra"/>
        <s v="Actividad económica (empleado, independiente o prestador de servicios)"/>
        <s v="Proyecto de interés"/>
        <s v="Confirmar número de identificación del cliente"/>
        <s v="Confirmar número de teléfono actualizado del cliente"/>
        <s v="La compra seria para vivienda o inversión"/>
        <s v="Si sumará los ingresos de todas las personas que van a participar en la compra del inmueble, ¿En qué rango se encontraría?"/>
        <s v="Estado civil"/>
        <s v="Confirmar el correo electrónico del cliente"/>
        <s v=" ¿En qué rango se encontraría?" u="1"/>
        <s v=" independiente o prestador de servicios)" u="1"/>
        <s v="Actividad económica (empleado" u="1"/>
        <s v="Si sumará los ingresos de todas las personas que van a participar en la compra del inmueble" u="1"/>
      </sharedItems>
    </cacheField>
    <cacheField name="10.6" numFmtId="0">
      <sharedItems containsBlank="1" count="11">
        <m/>
        <s v="Desea compra con subsidio de vivienda"/>
        <s v="Dirección de residencia"/>
        <s v="Confirmar número de identificación del cliente"/>
        <s v="Confirmar número de teléfono actualizado del cliente"/>
        <s v="Confirmar el correo electrónico del cliente"/>
        <s v="La compra seria para vivienda o inversión"/>
        <s v="Si sumará los ingresos de todas las personas que van a participar en la compra del inmueble, ¿En qué rango se encontraría?"/>
        <s v="Presupuesto para la compra"/>
        <s v="Proyecto de interés"/>
        <s v="Actividad económica (empleado, independiente o prestador de servicios)"/>
      </sharedItems>
    </cacheField>
    <cacheField name="10.7" numFmtId="0">
      <sharedItems containsBlank="1" count="9">
        <m/>
        <s v="Si sumará los ingresos de todas las personas que van a participar en la compra del inmueble, ¿En qué rango se encontraría?"/>
        <s v="Confirmar número de teléfono actualizado del cliente"/>
        <s v="Confirmar el correo electrónico del cliente"/>
        <s v="Actividad económica (empleado, independiente o prestador de servicios)"/>
        <s v="Presupuesto para la compra"/>
        <s v="La compra seria para vivienda o inversión"/>
        <s v="Confirmar número de identificación del cliente"/>
        <s v="Desea compra con subsidio de vivienda"/>
      </sharedItems>
    </cacheField>
    <cacheField name="10.8" numFmtId="0">
      <sharedItems containsBlank="1" count="7">
        <m/>
        <s v="La compra seria para vivienda o inversión"/>
        <s v="Confirmar el correo electrónico del cliente"/>
        <s v="Actividad económica (empleado, independiente o prestador de servicios)"/>
        <s v="Confirmar número de identificación del cliente"/>
        <s v="Presupuesto para la compra"/>
        <s v="Confirmar número de teléfono actualizado del cliente"/>
      </sharedItems>
    </cacheField>
    <cacheField name="10.9" numFmtId="0">
      <sharedItems containsBlank="1" count="7">
        <m/>
        <s v="Presupuesto para la compra"/>
        <s v="Actividad económica (empleado, independiente o prestador de servicios)"/>
        <s v="Desea compra con subsidio de vivienda"/>
        <s v="Confirmar número de teléfono actualizado del cliente"/>
        <s v="Confirmar número de identificación del cliente"/>
        <s v="Confirmar el correo electrónico del cliente"/>
      </sharedItems>
    </cacheField>
    <cacheField name="10.10" numFmtId="0">
      <sharedItems containsBlank="1" count="7">
        <m/>
        <s v="Confirmar número de identificación del cliente"/>
        <s v="Todas estas preguntas de sondeo no fueron realizadas para ampliar informacion del proyecto, solo fue al final cuando tomo mis datos para enviar información del proyecto que ya había explicado"/>
        <s v="Confirmar el correo electrónico del cliente"/>
        <s v="Confirmar número de teléfono actualizado del cliente"/>
        <s v="Actividad económica (empleado, independiente o prestador de servicios)"/>
        <s v="Desea compra con subsidio de vivienda"/>
      </sharedItems>
    </cacheField>
    <cacheField name="10.11" numFmtId="0">
      <sharedItems containsBlank="1" count="6">
        <m/>
        <s v="Confirmar número de teléfono actualizado del cliente"/>
        <s v="Actividad económica (empleado, independiente o prestador de servicios)"/>
        <s v="Confirmar el correo electrónico del cliente"/>
        <s v="Desea compra con subsidio de vivienda"/>
        <s v="Opción de unir hasta 4 ingresos, para lograr alcanzar un crédito "/>
      </sharedItems>
    </cacheField>
    <cacheField name="10.12" numFmtId="0">
      <sharedItems containsBlank="1" count="4">
        <m/>
        <s v="Confirmar el correo electrónico del cliente"/>
        <s v="Actividad económica (empleado, independiente o prestador de servicios)"/>
        <s v="Desea compra con subsidio de vivienda"/>
      </sharedItems>
    </cacheField>
    <cacheField name="10.13" numFmtId="0">
      <sharedItems containsBlank="1" count="3">
        <m/>
        <s v="Actividad económica (empleado, independiente o prestador de servicios)"/>
        <s v="Desea compra con subsidio de vivienda"/>
      </sharedItems>
    </cacheField>
    <cacheField name="10.14" numFmtId="0">
      <sharedItems containsBlank="1" count="3">
        <m/>
        <s v="Desea compra con subsidio de vivienda"/>
        <s v="Estado civil"/>
      </sharedItems>
    </cacheField>
    <cacheField name="11¿Se realizó una indagación efectiva sobre las necesidades y características que busca en un inmueble?" numFmtId="0">
      <sharedItems count="2">
        <s v="No"/>
        <s v="Si"/>
      </sharedItems>
    </cacheField>
    <cacheField name="11.1 Si la respuesta es sí mencione cuales:" numFmtId="0">
      <sharedItems containsBlank="1"/>
    </cacheField>
    <cacheField name="11,1" numFmtId="0">
      <sharedItems containsBlank="1" count="5">
        <m/>
        <s v="¿Qué lo motiva a comprar vivienda en esa zona?"/>
        <s v="¿De qué características busca el apartamento? (# habitaciones, mt2, fecha de entrega) "/>
        <s v="¿Qué le llamó la atención del proyecto o cuál es el atributo que más le gusta de este?"/>
        <s v="No pregunto nada de lo anterior" u="1"/>
      </sharedItems>
    </cacheField>
    <cacheField name="11,2" numFmtId="0">
      <sharedItems containsBlank="1" count="3">
        <m/>
        <s v="¿Qué le llamó la atención del proyecto o cuál es el atributo que más le gusta de este?"/>
        <s v="¿Qué lo motiva a comprar vivienda en esa zona?"/>
      </sharedItems>
    </cacheField>
    <cacheField name="11,3" numFmtId="0">
      <sharedItems containsBlank="1" count="2">
        <m/>
        <s v="¿Qué le llamó la atención del proyecto o cuál es el atributo que más le gusta de este?"/>
      </sharedItems>
    </cacheField>
    <cacheField name="12 Clasificación  de la compra " numFmtId="0">
      <sharedItems count="2">
        <s v="Para vivir"/>
        <s v="Para Inversión "/>
      </sharedItems>
    </cacheField>
    <cacheField name="12,1" numFmtId="0">
      <sharedItems containsBlank="1" count="6">
        <s v="Fecha de entrega requerida "/>
        <s v="¿Quiénes van a vivir en el inmueble?"/>
        <s v="¿Tiene hijos? ¿Edades? ¿hombres, mujeres?"/>
        <s v="¿Qué actividades les gusta realizar?"/>
        <s v="¿Hace cuanto está buscando vivienda?"/>
        <m u="1"/>
      </sharedItems>
    </cacheField>
    <cacheField name="12,2" numFmtId="0">
      <sharedItems containsBlank="1" count="4">
        <m/>
        <s v="¿Qué actividades les gusta realizar?"/>
        <s v="¿Tiene hijos? ¿Edades? ¿hombres, mujeres?"/>
        <s v="Fecha de entrega requerida "/>
      </sharedItems>
    </cacheField>
    <cacheField name="12,3" numFmtId="0">
      <sharedItems containsBlank="1" count="4">
        <m/>
        <s v="¿Hace cuanto está buscando vivienda?"/>
        <s v="¿Qué ha evitado que tome la decisión de realizar la compra?"/>
        <s v="¿Tiene mascotas?"/>
      </sharedItems>
    </cacheField>
    <cacheField name="12,4" numFmtId="0">
      <sharedItems containsBlank="1" count="2">
        <m/>
        <s v="¿Tiene mascotas?"/>
      </sharedItems>
    </cacheField>
    <cacheField name="13 ¿Se presentó el proyecto de forma clara y detallada?" numFmtId="0">
      <sharedItems containsBlank="1" count="3">
        <s v="Si"/>
        <s v="No"/>
        <m u="1"/>
      </sharedItems>
    </cacheField>
    <cacheField name="13.1 Si la respuesta es Sí, De las siguientes opciones indique que se le informo. " numFmtId="0">
      <sharedItems containsBlank="1" longText="1"/>
    </cacheField>
    <cacheField name="13,1" numFmtId="0">
      <sharedItems containsBlank="1" count="5">
        <s v="Tipo de proyecto."/>
        <m/>
        <s v="Tipo de vivienda por etapa (vis, no vis, vip)."/>
        <s v="Estrato."/>
        <s v="Etapas o conjuntos"/>
      </sharedItems>
    </cacheField>
    <cacheField name="13,2" numFmtId="0">
      <sharedItems containsBlank="1" count="6">
        <s v="Generalidades sobre ubicación (Calle, carrera, entorno cercano &quot;Comercio, colegios, conveniencia, salud&quot; y facilidad de acceso)."/>
        <m/>
        <s v="Tipo de proyecto."/>
        <s v="Tipos de apto."/>
        <s v="Tipo de vivienda por etapa (vis, no vis, vip)."/>
        <s v="Estrato."/>
      </sharedItems>
    </cacheField>
    <cacheField name="13,3" numFmtId="0">
      <sharedItems containsBlank="1" count="6">
        <m/>
        <s v="Tipos de apto."/>
        <s v="Zonas comunes."/>
        <s v="Tipo de proyecto."/>
        <s v="Estrato."/>
        <s v="Tipo de vivienda por etapa (vis, no vis, vip)."/>
      </sharedItems>
    </cacheField>
    <cacheField name="13,4" numFmtId="0">
      <sharedItems containsBlank="1" count="6">
        <m/>
        <s v="Zonas comunes."/>
        <s v="Implantación (# torres, aptos por piso y parqueadero)."/>
        <s v="Estrato."/>
        <s v="Tipos de apto."/>
        <s v="Etapas o conjuntos"/>
      </sharedItems>
    </cacheField>
    <cacheField name="13,5" numFmtId="0">
      <sharedItems containsBlank="1" count="7">
        <m/>
        <s v="Generalidades sobre ubicación (Calle, carrera, entorno cercano &quot;Comercio, colegios, conveniencia, salud&quot; y facilidad de acceso)."/>
        <s v="Tipos de apto."/>
        <s v="Implantación (# torres, aptos por piso y parqueadero)."/>
        <s v="Zonas comunes."/>
        <s v="Estrato."/>
        <s v="Destaca los beneficios del macroproyecto (si aplica)."/>
      </sharedItems>
    </cacheField>
    <cacheField name="13,6" numFmtId="0">
      <sharedItems containsBlank="1" count="7">
        <m/>
        <s v="Destaca los beneficios del macroproyecto (si aplica)."/>
        <s v="Zonas comunes."/>
        <s v="Generalidades sobre ubicación (Calle, carrera, entorno cercano &quot;Comercio, colegios, conveniencia, salud&quot; y facilidad de acceso)."/>
        <s v="Implantación (# torres, aptos por piso y parqueadero)."/>
        <s v="Tipos de apto."/>
        <s v="Aclarar la proporción de los parqueaderos en caso de ser comunes (si aplica)."/>
      </sharedItems>
    </cacheField>
    <cacheField name="13,7" numFmtId="0">
      <sharedItems containsBlank="1" count="5">
        <m/>
        <s v="Aclarar la proporción de los parqueaderos en caso de ser comunes (si aplica)."/>
        <s v="Implantación (# torres, aptos por piso y parqueadero)."/>
        <s v="Destaca los beneficios del macroproyecto (si aplica)."/>
        <s v="Zonas comunes."/>
      </sharedItems>
    </cacheField>
    <cacheField name="13,8" numFmtId="0">
      <sharedItems containsBlank="1" count="3">
        <m/>
        <s v="Generalidades sobre ubicación (Calle, carrera, entorno cercano &quot;Comercio, colegios, conveniencia, salud&quot; y facilidad de acceso)."/>
        <s v="Aclarar la proporción de los parqueaderos en caso de ser comunes (si aplica)."/>
      </sharedItems>
    </cacheField>
    <cacheField name="13,9" numFmtId="0">
      <sharedItems containsBlank="1" count="3">
        <m/>
        <s v="Destaca los beneficios del macroproyecto (si aplica)."/>
        <s v="Aclarar la proporción de los parqueaderos en caso de ser comunes (si aplica)."/>
      </sharedItems>
    </cacheField>
    <cacheField name="13,10" numFmtId="0">
      <sharedItems containsBlank="1" count="3">
        <m/>
        <s v="Aclarar la proporción de los parqueaderos en caso de ser comunes (si aplica)."/>
        <s v="Generalidades sobre ubicación (Calle, carrera, entorno cercano &quot;Comercio, colegios, conveniencia, salud&quot; y facilidad de acceso)."/>
      </sharedItems>
    </cacheField>
    <cacheField name="14¿Se utilizaron herramientas visuales (modelo, maqueta, realidad aumentada) para la presentación?" numFmtId="0">
      <sharedItems containsBlank="1" count="3">
        <s v="No"/>
        <s v="Si"/>
        <m u="1"/>
      </sharedItems>
    </cacheField>
    <cacheField name="15 ¿El asesor demuestra habilidades persuasivas que influyen en los clientes para que continúen con el proceso de compra?" numFmtId="0">
      <sharedItems containsBlank="1" count="3">
        <s v="No"/>
        <s v="Si"/>
        <m u="1"/>
      </sharedItems>
    </cacheField>
    <cacheField name="16 ¿Se solicitó la documentación necesaria para la gestión del crédito?" numFmtId="0">
      <sharedItems containsBlank="1" count="3">
        <s v="No"/>
        <s v="Si"/>
        <m u="1"/>
      </sharedItems>
    </cacheField>
    <cacheField name="16,1 Busca la viabilidad inmediata del crédito. Se deben solicitar los documentos necesarios para obtener la aprobación del crédito." numFmtId="0">
      <sharedItems containsBlank="1" count="3">
        <s v="No"/>
        <s v="Si"/>
        <m u="1"/>
      </sharedItems>
    </cacheField>
    <cacheField name="17¿Se acompañó al cliente al asesor del banco si estuvo presente?" numFmtId="0">
      <sharedItems containsBlank="1" count="6">
        <m/>
        <s v="No estaba el asesor del banco"/>
        <s v="No"/>
        <s v="No "/>
        <s v="Si"/>
        <s v="N/A (WhatsApp - Telefónico)" u="1"/>
      </sharedItems>
    </cacheField>
    <cacheField name="18¿Se despidió al cliente de manera cordial y profesional?" numFmtId="0">
      <sharedItems containsBlank="1" count="4">
        <s v="No"/>
        <s v="Si"/>
        <m u="1"/>
        <s v="N/A (WhatsApp - Telefónico)" u="1"/>
      </sharedItems>
    </cacheField>
    <cacheField name="19¿Recibió un resumen de la visita?" numFmtId="0">
      <sharedItems containsBlank="1" count="4">
        <m/>
        <s v="Si"/>
        <s v="No"/>
        <s v="N/A (WhatsApp - Telefónico)" u="1"/>
      </sharedItems>
    </cacheField>
    <cacheField name="20 Si la respuesta es sí, mencione en qué periodo de tiempo posterior a la visita se hizo" numFmtId="0">
      <sharedItems containsBlank="1" count="5">
        <m/>
        <s v="Inmediato "/>
        <s v="3-5 días "/>
        <s v="6-10 días "/>
        <s v="No" u="1"/>
      </sharedItems>
    </cacheField>
    <cacheField name="21 ¿El asesor se mantiene en contacto visual con el cliente?_x000a_" numFmtId="0">
      <sharedItems containsBlank="1" count="4">
        <s v="No"/>
        <s v="Si"/>
        <m u="1"/>
        <s v="N/A (WhatsApp - Telefónico)" u="1"/>
      </sharedItems>
    </cacheField>
    <cacheField name="22 ¿Se mostró una actitud positiva y resolutiva durante la atención?_x000a_" numFmtId="0">
      <sharedItems containsBlank="1" count="5">
        <s v="No"/>
        <s v="Si"/>
        <m u="1"/>
        <s v="No Aplica " u="1"/>
        <s v="Si " u="1"/>
      </sharedItems>
    </cacheField>
    <cacheField name="23 ¿Se ofreció alguna bebida al cliente durante la atención?_x000a_" numFmtId="0">
      <sharedItems containsBlank="1" count="4">
        <m/>
        <s v="Si"/>
        <s v="No"/>
        <s v="N/A (WhatsApp - Telefónico)" u="1"/>
      </sharedItems>
    </cacheField>
    <cacheField name="24¿Recibió un contacto de seguimiento?" numFmtId="0">
      <sharedItems containsBlank="1" count="6">
        <s v="Si"/>
        <s v="No"/>
        <m u="1"/>
        <s v="6-10 días " u="1"/>
        <s v="Inmediato " u="1"/>
        <s v="3-5 días " u="1"/>
      </sharedItems>
    </cacheField>
    <cacheField name="24.1 ¿Si la respuesta es sí, mencione en qué periodo de tiempo posterior a la visita se hizo contacto para seguimiento de parte del asesor?" numFmtId="49">
      <sharedItems containsBlank="1" count="7">
        <s v="3-5 días "/>
        <m/>
        <s v="6-10 días "/>
        <s v="Si" u="1"/>
        <s v="No" u="1"/>
        <s v="N/A" u="1"/>
        <s v="Inmediato " u="1"/>
      </sharedItems>
    </cacheField>
    <cacheField name="CES – Aplica únicamente para Virtuales. En una escala de 1 a 5 que tanto esfuerzo le genera el contacto con la constructora y/o proyecto, siendo 1 muy poco esfuerzo y 5 muy alto esfuerzo._x000a_" numFmtId="0">
      <sharedItems containsSemiMixedTypes="0" containsString="0" containsNumber="1" containsInteger="1" minValue="1" maxValue="5" count="5">
        <n v="3"/>
        <n v="4"/>
        <n v="5"/>
        <n v="1"/>
        <n v="2" u="1"/>
      </sharedItems>
    </cacheField>
    <cacheField name="INS - En una escala de 1 a 10 qué tan satisfecho está con el servicio recibido por el personal de la constructora y/o proyecto siendo 1 Muy insatisfecho y 10 Satisfecho." numFmtId="0">
      <sharedItems containsSemiMixedTypes="0" containsString="0" containsNumber="1" containsInteger="1" minValue="3" maxValue="10" count="7">
        <n v="7"/>
        <n v="8"/>
        <n v="5"/>
        <n v="10"/>
        <n v="3"/>
        <n v="6"/>
        <n v="9"/>
      </sharedItems>
    </cacheField>
    <cacheField name="NPS - En una escala del 0 al 10, ¿Qué tan probable es que recomiende a Constructora Bolívar a un amigo o familiar?&quot;_x000a_" numFmtId="0">
      <sharedItems containsSemiMixedTypes="0" containsString="0" containsNumber="1" containsInteger="1" minValue="3" maxValue="10" count="7">
        <n v="7"/>
        <n v="8"/>
        <n v="5"/>
        <n v="10"/>
        <n v="4"/>
        <n v="3"/>
        <n v="9"/>
      </sharedItems>
    </cacheField>
    <cacheField name="¿Qué aspectos destacan de la atención brindada?" numFmtId="0">
      <sharedItems containsBlank="1" count="52" longText="1">
        <s v="Se ofrecieron diversas alternativas de proyectos, adaptadas a las necesidades y objetivos específicos del cliente. Cada opción fue explicada detalladamente, resaltando sus ventajas y características."/>
        <s v="Se ofrecieron diversas alternativas de proyectos, adaptadas a las necesidades y objetivos específicos del cliente"/>
        <s v="Ninguno. "/>
        <s v="Es amable esta atento a responder todas las preguntas."/>
        <s v="Joan Espinosa durante la atención siempre se mantuvo muy cordial, atento a lo que siempre preguntaba y aunque respondía muy tarde por mis ocupaciones siempre estaba allí con toda la actitud, respondía a mido de ver rápido pero me enviaba muchos audios que me dificultaban escucharlo en reuniones. Pero destaco siempre su actitud y disposición "/>
        <s v="Muestra interés pen atender al usuario,"/>
        <s v="Entrega varias alternativas de vivienda y tiene disposición de aclarar las dudas."/>
        <s v="El personal se destaca por su amabilidad y disposición para atender, además de demostrar un conocimiento profundo y detallado sobre el tema, lo que genera confianza."/>
        <s v="Explican cada detalle del proyecto con gran claridad, lo que facilita la comprensión y asegura que todas las partes estén alineadas y satisfechas."/>
        <s v="Se percibe un lugar con diseño armonioso, junto con la atención a los pequeños detalles, invita a disfrutar de una experiencia única y cómoda que se adapta perfecta me."/>
        <s v="Destacan por su amabilidad y disposición para atender, acompañado de un conocimiento profundo y completo sobre el tema. Responden de manera precisa y acertada a cada inquietud planteada, transmitiendo confianza y asegurando que todas las dudas sean resueltas con claridad."/>
        <s v="El personal destaca por su cortesía. "/>
        <s v="Recibí una atención amable y ágil. La persona que me atendió me proporcionó toda la información necesaria, demostrando un amplio conocimiento, y siempre se mantuvo contacto visual, acompañándolo con una sonrisa."/>
        <s v="Gestionan el proyecto de manera excelente y el asesor es muy atento."/>
        <s v="La explicación fue clara y detallada, lo que facilitó la comprensión de toda la información. El asesor demostró un enfoque personalizado, buscando siempre la opción que mejor se adapte a las necesidades y preferencias del cliente."/>
        <s v="Sin Comentario "/>
        <s v="La persona transmitió una gran seguridad al hablar, demostrando confianza en su conocimiento y habilidades. Su tono de voz firme y claro reflejó certeza en la información proporcionada, lo que generó confianza y tranquilidad al cliente."/>
        <s v="Siempre mantuvo una actitud positiva, mostrando entusiasmo y disposición en todo momento. Su enfoque optimista y su energía contagiosa contribuyeron a crear un ambiente agradable y motivador."/>
        <s v="Fue una atención muy cortante, la señora mostraba el proyecto por medio de diapositivas pero las cuales no se veía bien, lo cual le informe y su única respuesta es que no las había descargado bien. Se notaba que quería desocuparse rápido y no fue clara con la información como si lo han hecho en otras visitas"/>
        <s v="La variedad de proyectos que se presentan al cliente, con diversas opciones."/>
        <s v="Su forma de presentar el proyecto y aclarar dudas es excelente. "/>
        <s v="El asesor muestra buen dominio del tema, resuelve las inquietudes. "/>
        <s v="La explicación fue clara y detallada.  "/>
        <s v="Fue una excelente atención, cordial, ofrecieron bebidas cosa que no hicieron  en los otros principalmente en bolívar, ya que Meléndez cuenta para autoservicio. Y mostró mucha disposición para brindar información de acuerdo  a los ingresos."/>
        <s v="Amabilidad, claridad en la información, amigable y respetuosa"/>
        <s v="Presentan muy bien los proyectos físicos como tal. "/>
        <s v="La proyección que realizan del proyecto, mientras todos los apartamentos modelos, los cuales los tienen en obra gris y full, y es una asesora que tiene disposición de atender. Fue una buena atención y a pesar de tener gente en espera no fue acelerado. "/>
        <m u="1"/>
        <s v="Jhoan Espinosa durante la atención siempre se mantuvo muy cordial, atento a lo que siempre preguntaba y aunque respondia muy tarde por mis ocupaciones siempre estaba alli con toda la actitud, respondia a mido de ver rápido pero me enviaba muchos audios que me dificultaban escucharlo en reuniones. Pero destaco siempre su actitud y disposición " u="1"/>
        <s v="ninguna" u="1"/>
        <s v="Seguridad al hablar " u="1"/>
        <s v="muy buen dominio del tema" u="1"/>
        <s v="Fue una excelente atención, cordial, ofrecieron bebidas cosa que no hicieron  en los otros principalmente en bolivar, ya que Meléndez cuánta para autoservicio. Y mostró mucha disposición para brindar información de acuerdo  a los ingresos." u="1"/>
        <s v="Si forma de presentar el proyecto y aclarar dudas" u="1"/>
        <s v="Amabilidad, conocimiento de toda la información ya que responde de manera acertada a cada inquietud planteada." u="1"/>
        <s v="La proyección que realizan del proyecto, mientras todos los apartamentos modelos, los cuales los tienen en obra gris y full, y es una asesora que tiene disposición de atender " u="1"/>
        <s v="Es amable esta atento a responder todas las preguntas " u="1"/>
        <s v="Variedad de proyectos y beneficios " u="1"/>
        <s v="La cordialidad y la claridad al explicar el proyecto." u="1"/>
        <s v="Un lugar bonito y acogedor " u="1"/>
        <s v="Brindado alternativas de proyectos " u="1"/>
        <s v="Manejan muy bien el proyecto, asesor muy atento" u="1"/>
        <s v="Cortez " u="1"/>
        <s v="Explicacion clara, el asesor busca la opcion que mejor se adapte al cliente" u="1"/>
        <s v="Todo super súper explicado " u="1"/>
        <s v="Siempre actitud positiva " u="1"/>
        <s v="Atención amable y rápida, siento que brindo la información posible negus su conocimiento, siempre mantuvo contacto visual y con una sonrisa. La sala de atención es agradable y buen clima." u="1"/>
        <s v="Fue una atención amable, tuvo en tienpo de explicar todo el proyecto de una manera acertada y amigable. Siempre mostrando las partes positivas del proyecto " u="1"/>
        <s v="Súper atento y tiene todo el conocimiento del tema" u="1"/>
        <s v="Da varias alternativas de vivienda y tiene disposicion de aclarar las dudas" u="1"/>
        <s v="Muentra interes por la atencion" u="1"/>
        <s v="Presentan muy bien los proyectos físicos como tal " u="1"/>
      </sharedItems>
    </cacheField>
    <cacheField name="¿Hay algo que considere que se podría mejorar?" numFmtId="0">
      <sharedItems containsBlank="1" count="43" longText="1">
        <s v="No hace mayor cantidad de preguntas, todo lo hace el usuario."/>
        <s v="No se profundiza en la necesidad del usuario es más importante el crédito. "/>
        <s v="Ninguna "/>
        <s v="Existió una dificultad de contacto por la diferencia horaria. "/>
        <s v="Los filtros iniciales con preguntas de perfilamiento hubiesen servido para identificar realmente que quería yo como cliente, se limito a la vaga información que le di, y enviarme mucha información difícil de consumir con todos los proyectos que tienen. Una oportunidad esta en un onepage colocar los proyectos por sector, asi ir asesorando, pero al enviarme tanta información en un solo momento es difícil. Otra cosa es que me enviaba muchos audios y no podía escucharlo si estaba en reunión, en algunos audios se escuchaba con mucha música, o comiendo cosa que no se percibía con una atención netamente profesional"/>
        <s v="Se debe perfilar al cliente y mejorar la forma de contacto, ya que se coloca el lead pero no llaman, para lograr el contacto toco buscar en la pagina web un WhatsApp"/>
        <s v="Es difícil el proceso de contacto ya que es largo, se fueron necesarios tres contactos para lograr hablar con la asesora. "/>
        <s v="Tener apartamento modelo, mejorar el recibimiento por parte del guarda de seguridad. "/>
        <s v="Conectar mejor con el cliente, reforzar un trato cercano, generando un ambiente de confianza."/>
        <s v="No muestra el apartamento modelo "/>
        <s v="Faltaría indagación de mis necesidades, hobbis, necesidades que me llevan a comprar una vivienda, indagación de quien me acompaña en este sueño de tener vivienda propia como por ejemplo si tengo pareja, padres, mascota, hijos, et."/>
        <s v="Ampliar sobre lo que requiere el cliente, se quedan con la información básica. "/>
        <s v="Deben ofrecer algo de beber,  no hace preguntas para identificar mis gustos, mis necesidades y entorno, para hacer una conexión mas cercana a mis intereses. En algunos puntos siento que no tenia todo el conocimiento y me dijo que seria contactado por una asesora que maneja mas la información."/>
        <s v="Sería bueno obtener un recordatorio de la visita, un calendario, agenda o algo que recuerde la experiencia."/>
        <s v="Una mejor atención y mas amplia información, sin afanes."/>
        <s v="La atención por parte de los asesores e interés "/>
        <s v="La atención fue bastante cortante. La señora presentó el proyecto mediante diapositivas, pero la calidad de las imágenes no era buena. "/>
        <s v="Sí, ofrecer algo de beber al cliente. "/>
        <s v="Poder indagar en cuales son mis expectativas de tener casa propia, preguntas sobre mi perfil crediticio y preguntas y/o comentarios que conecten con emociones"/>
        <s v="El recibimiento es muy malo."/>
        <s v="La atención fue excelente " u="1"/>
        <m u="1"/>
        <s v="Fue una excelente atención " u="1"/>
        <s v="El recibimiento es muy malo" u="1"/>
        <s v="Se dificulta por la diferencia horaria" u="1"/>
        <s v="Sí, ofrecer algo así cliente" u="1"/>
        <s v="Todo perfecto " u="1"/>
        <s v="No" u="1"/>
        <s v="Poder indagar en cuales son mis espectativas de tener casa propia, preguntas sobre mi perfil crediticio y preguntas y/o comentarios que conecten con emociones" u="1"/>
        <s v="no estuvo muy bien " u="1"/>
        <s v="Tener apartamento modelo" u="1"/>
        <s v="Se debe perfilar al cliente y mejorar la forma de contacto, ya que se coloca el lead pero no llaman, para lgorar el contaccto toco buscar en la apgina web un whatsapp" u="1"/>
        <s v="No hace mayor cantidad de preguntas, todo lo hace el usuario" u="1"/>
        <s v="Es dificil el proceso de contacto ya que es largo, se tuvo que tener tres conactos para lograr hablar con la asesora. " u="1"/>
        <s v="Conectar mejor con el cliente." u="1"/>
        <s v="Los filtros iniciales con preguntas de perfilamiento hubiesen servido para identificar realmente que quería yo como cliente, se limito a la vaga información que le di, y enviarme mucha información dificil de consumir con todos los proyectos que tienen. Una oportunidad esta en un onepage colocar los proyectos por sector, asi ir asesorando, pero al envuarme tanta información en un solo momento es dificil. Otra cosa es que me enviaba muchos audios y no podia escucharlo si estaba en reunión, en algunos audios se escuchaba con mucha musica, o comiendo cosa que no se percibia con una atención netamente profesional" u="1"/>
        <s v="Faltaria indagacion de mis necesidades, hobbis, necesidades que me llevan a comprar una vivienda, indagacion de quien me acompaña en este sueño de tener vivienda propia como por ejemplo si tengo pareja, padres, mascota, hijos, et." u="1"/>
        <s v="un recordatorio de la visita, un almanaque, una agenda algo que recuerde la experiencia" u="1"/>
        <s v="No se profundiza en la necesidad del usuario es más importante el crédito " u="1"/>
        <s v="Ampliar sobre lo que pide el cliente " u="1"/>
        <s v="Fue una buena atención y a pesar de tener gente en espera no fue acelerado " u="1"/>
        <s v="una mejor atención y mas amplia información, sin afanes " u="1"/>
        <s v="Deben ofrecer algo de beber, debe mencionar la marca de constructora Bolivar, ya que solo menciona su nombre, tambien considero que debe hacxer preguntas para identificar mis gustos, mis necesidades y entorno, para hacer una conexión mas cercana a mis intereses. En algunos puntos siento que no tenia todo el conocimiento y me dijo que seria contactado por una asesora qu maneja mas la información." u="1"/>
      </sharedItems>
    </cacheField>
  </cacheFields>
  <extLst>
    <ext xmlns:x14="http://schemas.microsoft.com/office/spreadsheetml/2009/9/main" uri="{725AE2AE-9491-48be-B2B4-4EB974FC3084}">
      <x14:pivotCacheDefinition pivotCacheId="152323240"/>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7">
  <r>
    <x v="0"/>
    <x v="0"/>
    <x v="0"/>
    <x v="0"/>
    <s v="Natalia Marin "/>
    <x v="0"/>
    <x v="0"/>
    <x v="0"/>
    <x v="0"/>
    <x v="0"/>
    <x v="0"/>
    <x v="0"/>
    <x v="0"/>
    <x v="0"/>
    <x v="0"/>
    <x v="0"/>
    <x v="0"/>
    <x v="0"/>
    <m/>
    <x v="0"/>
    <x v="0"/>
    <x v="0"/>
    <x v="0"/>
    <x v="0"/>
    <x v="0"/>
    <x v="0"/>
    <x v="0"/>
    <x v="0"/>
    <x v="0"/>
    <x v="0"/>
    <x v="0"/>
    <x v="0"/>
    <x v="0"/>
    <x v="0"/>
    <m/>
    <x v="0"/>
    <x v="0"/>
    <x v="0"/>
    <x v="0"/>
    <x v="0"/>
    <x v="0"/>
    <x v="0"/>
    <x v="0"/>
    <x v="0"/>
    <s v="Tipo de proyecto.;Generalidades sobre ubicación (Calle, carrera, entorno cercano &quot;Comercio, colegios, conveniencia, salud&quot; y facilidad de acceso)."/>
    <x v="0"/>
    <x v="0"/>
    <x v="0"/>
    <x v="0"/>
    <x v="0"/>
    <x v="0"/>
    <x v="0"/>
    <x v="0"/>
    <x v="0"/>
    <x v="0"/>
    <x v="0"/>
    <x v="0"/>
    <x v="0"/>
    <x v="0"/>
    <x v="0"/>
    <x v="0"/>
    <x v="0"/>
    <x v="0"/>
    <x v="0"/>
    <x v="0"/>
    <x v="0"/>
    <x v="0"/>
    <x v="0"/>
    <x v="0"/>
    <x v="0"/>
    <x v="0"/>
    <x v="0"/>
    <x v="0"/>
  </r>
  <r>
    <x v="0"/>
    <x v="0"/>
    <x v="0"/>
    <x v="1"/>
    <s v="Lizeth Dahyana Torres"/>
    <x v="0"/>
    <x v="0"/>
    <x v="0"/>
    <x v="0"/>
    <x v="0"/>
    <x v="0"/>
    <x v="0"/>
    <x v="0"/>
    <x v="0"/>
    <x v="0"/>
    <x v="1"/>
    <x v="1"/>
    <x v="1"/>
    <s v="Salario / Ingresos mensuales;Nombre completo;Zona de interés;Presupuesto para la compra"/>
    <x v="1"/>
    <x v="1"/>
    <x v="1"/>
    <x v="1"/>
    <x v="0"/>
    <x v="0"/>
    <x v="0"/>
    <x v="0"/>
    <x v="0"/>
    <x v="0"/>
    <x v="0"/>
    <x v="0"/>
    <x v="0"/>
    <x v="0"/>
    <x v="0"/>
    <m/>
    <x v="0"/>
    <x v="0"/>
    <x v="0"/>
    <x v="1"/>
    <x v="0"/>
    <x v="0"/>
    <x v="0"/>
    <x v="0"/>
    <x v="1"/>
    <m/>
    <x v="1"/>
    <x v="1"/>
    <x v="0"/>
    <x v="0"/>
    <x v="0"/>
    <x v="0"/>
    <x v="0"/>
    <x v="0"/>
    <x v="0"/>
    <x v="0"/>
    <x v="0"/>
    <x v="1"/>
    <x v="1"/>
    <x v="0"/>
    <x v="0"/>
    <x v="0"/>
    <x v="0"/>
    <x v="0"/>
    <x v="0"/>
    <x v="0"/>
    <x v="0"/>
    <x v="0"/>
    <x v="0"/>
    <x v="0"/>
    <x v="0"/>
    <x v="0"/>
    <x v="1"/>
    <x v="1"/>
  </r>
  <r>
    <x v="0"/>
    <x v="0"/>
    <x v="0"/>
    <x v="2"/>
    <s v="Lina Montoya "/>
    <x v="0"/>
    <x v="1"/>
    <x v="0"/>
    <x v="0"/>
    <x v="0"/>
    <x v="0"/>
    <x v="0"/>
    <x v="0"/>
    <x v="0"/>
    <x v="0"/>
    <x v="0"/>
    <x v="1"/>
    <x v="1"/>
    <s v="Zona de interés"/>
    <x v="2"/>
    <x v="0"/>
    <x v="0"/>
    <x v="0"/>
    <x v="0"/>
    <x v="0"/>
    <x v="0"/>
    <x v="0"/>
    <x v="0"/>
    <x v="0"/>
    <x v="0"/>
    <x v="0"/>
    <x v="0"/>
    <x v="0"/>
    <x v="0"/>
    <m/>
    <x v="0"/>
    <x v="0"/>
    <x v="0"/>
    <x v="1"/>
    <x v="1"/>
    <x v="0"/>
    <x v="0"/>
    <x v="0"/>
    <x v="1"/>
    <m/>
    <x v="1"/>
    <x v="1"/>
    <x v="0"/>
    <x v="0"/>
    <x v="0"/>
    <x v="0"/>
    <x v="0"/>
    <x v="0"/>
    <x v="0"/>
    <x v="0"/>
    <x v="0"/>
    <x v="0"/>
    <x v="0"/>
    <x v="0"/>
    <x v="0"/>
    <x v="0"/>
    <x v="0"/>
    <x v="0"/>
    <x v="1"/>
    <x v="0"/>
    <x v="0"/>
    <x v="0"/>
    <x v="0"/>
    <x v="0"/>
    <x v="1"/>
    <x v="0"/>
    <x v="2"/>
    <x v="2"/>
  </r>
  <r>
    <x v="0"/>
    <x v="0"/>
    <x v="0"/>
    <x v="3"/>
    <s v="Andrés Felipe Garcia "/>
    <x v="0"/>
    <x v="0"/>
    <x v="0"/>
    <x v="0"/>
    <x v="0"/>
    <x v="0"/>
    <x v="0"/>
    <x v="0"/>
    <x v="1"/>
    <x v="1"/>
    <x v="1"/>
    <x v="1"/>
    <x v="1"/>
    <s v="Zona de interés;Salario / Ingresos mensuales;Proyecto de interés;La compra seria para vivienda o inversión;Presupuesto para la compra;Desea compra con subsidio de vivienda"/>
    <x v="2"/>
    <x v="2"/>
    <x v="2"/>
    <x v="2"/>
    <x v="1"/>
    <x v="1"/>
    <x v="0"/>
    <x v="0"/>
    <x v="0"/>
    <x v="0"/>
    <x v="0"/>
    <x v="0"/>
    <x v="0"/>
    <x v="0"/>
    <x v="1"/>
    <s v="¿Qué lo motiva a comprar vivienda en esa zona?;¿Qué le llamó la atención del proyecto o cuál es el atributo que más le gusta de este?"/>
    <x v="1"/>
    <x v="1"/>
    <x v="0"/>
    <x v="1"/>
    <x v="0"/>
    <x v="0"/>
    <x v="0"/>
    <x v="0"/>
    <x v="0"/>
    <s v="Tipo de vivienda por etapa (vis, no vis, vip).;Tipo de proyecto.;Tipos de apto.;Zonas comunes.;Generalidades sobre ubicación (Calle, carrera, entorno cercano &quot;Comercio, colegios, conveniencia, salud&quot; y facilidad de acceso).;Destaca los beneficios del macroproyecto (si aplica)."/>
    <x v="2"/>
    <x v="2"/>
    <x v="1"/>
    <x v="1"/>
    <x v="1"/>
    <x v="1"/>
    <x v="0"/>
    <x v="0"/>
    <x v="0"/>
    <x v="0"/>
    <x v="1"/>
    <x v="1"/>
    <x v="1"/>
    <x v="1"/>
    <x v="0"/>
    <x v="0"/>
    <x v="0"/>
    <x v="0"/>
    <x v="0"/>
    <x v="1"/>
    <x v="0"/>
    <x v="0"/>
    <x v="0"/>
    <x v="0"/>
    <x v="0"/>
    <x v="0"/>
    <x v="3"/>
    <x v="3"/>
  </r>
  <r>
    <x v="0"/>
    <x v="0"/>
    <x v="0"/>
    <x v="4"/>
    <s v="Jhoan Espinosa"/>
    <x v="0"/>
    <x v="0"/>
    <x v="0"/>
    <x v="0"/>
    <x v="0"/>
    <x v="0"/>
    <x v="1"/>
    <x v="0"/>
    <x v="0"/>
    <x v="0"/>
    <x v="0"/>
    <x v="0"/>
    <x v="1"/>
    <s v="Zona de interés;Salario / Ingresos mensuales;Proyecto de interés;La compra seria para vivienda o inversión;Actividad económica (empleado, independiente o prestador de servicios)"/>
    <x v="2"/>
    <x v="2"/>
    <x v="2"/>
    <x v="2"/>
    <x v="2"/>
    <x v="0"/>
    <x v="0"/>
    <x v="0"/>
    <x v="0"/>
    <x v="0"/>
    <x v="0"/>
    <x v="0"/>
    <x v="0"/>
    <x v="0"/>
    <x v="0"/>
    <m/>
    <x v="0"/>
    <x v="0"/>
    <x v="0"/>
    <x v="1"/>
    <x v="1"/>
    <x v="0"/>
    <x v="0"/>
    <x v="0"/>
    <x v="0"/>
    <s v="Estrato.;Tipos de apto.;Zonas comunes.;Implantación (# torres, aptos por piso y parqueadero).;Generalidades sobre ubicación (Calle, carrera, entorno cercano &quot;Comercio, colegios, conveniencia, salud&quot; y facilidad de acceso).;Destaca los beneficios del macroproyecto (si aplica).;Aclarar la proporción de los parqueaderos en caso de ser comunes (si aplica)."/>
    <x v="3"/>
    <x v="3"/>
    <x v="2"/>
    <x v="2"/>
    <x v="1"/>
    <x v="1"/>
    <x v="1"/>
    <x v="0"/>
    <x v="0"/>
    <x v="0"/>
    <x v="1"/>
    <x v="0"/>
    <x v="1"/>
    <x v="0"/>
    <x v="0"/>
    <x v="0"/>
    <x v="0"/>
    <x v="0"/>
    <x v="1"/>
    <x v="1"/>
    <x v="0"/>
    <x v="0"/>
    <x v="0"/>
    <x v="1"/>
    <x v="0"/>
    <x v="1"/>
    <x v="4"/>
    <x v="4"/>
  </r>
  <r>
    <x v="1"/>
    <x v="1"/>
    <x v="1"/>
    <x v="5"/>
    <s v="erson Pacheco"/>
    <x v="0"/>
    <x v="0"/>
    <x v="0"/>
    <x v="0"/>
    <x v="0"/>
    <x v="0"/>
    <x v="0"/>
    <x v="0"/>
    <x v="0"/>
    <x v="0"/>
    <x v="0"/>
    <x v="0"/>
    <x v="0"/>
    <m/>
    <x v="0"/>
    <x v="0"/>
    <x v="0"/>
    <x v="0"/>
    <x v="0"/>
    <x v="0"/>
    <x v="0"/>
    <x v="0"/>
    <x v="0"/>
    <x v="0"/>
    <x v="0"/>
    <x v="0"/>
    <x v="0"/>
    <x v="0"/>
    <x v="0"/>
    <m/>
    <x v="0"/>
    <x v="0"/>
    <x v="0"/>
    <x v="0"/>
    <x v="0"/>
    <x v="0"/>
    <x v="0"/>
    <x v="0"/>
    <x v="1"/>
    <m/>
    <x v="1"/>
    <x v="1"/>
    <x v="0"/>
    <x v="0"/>
    <x v="0"/>
    <x v="0"/>
    <x v="0"/>
    <x v="0"/>
    <x v="0"/>
    <x v="0"/>
    <x v="1"/>
    <x v="1"/>
    <x v="0"/>
    <x v="0"/>
    <x v="0"/>
    <x v="0"/>
    <x v="0"/>
    <x v="0"/>
    <x v="1"/>
    <x v="1"/>
    <x v="0"/>
    <x v="0"/>
    <x v="0"/>
    <x v="2"/>
    <x v="2"/>
    <x v="2"/>
    <x v="5"/>
    <x v="5"/>
  </r>
  <r>
    <x v="2"/>
    <x v="1"/>
    <x v="2"/>
    <x v="6"/>
    <s v="Elizabeth Joaqui "/>
    <x v="0"/>
    <x v="0"/>
    <x v="0"/>
    <x v="0"/>
    <x v="0"/>
    <x v="0"/>
    <x v="0"/>
    <x v="0"/>
    <x v="0"/>
    <x v="0"/>
    <x v="1"/>
    <x v="0"/>
    <x v="0"/>
    <m/>
    <x v="0"/>
    <x v="0"/>
    <x v="0"/>
    <x v="0"/>
    <x v="0"/>
    <x v="0"/>
    <x v="0"/>
    <x v="0"/>
    <x v="0"/>
    <x v="0"/>
    <x v="0"/>
    <x v="0"/>
    <x v="0"/>
    <x v="0"/>
    <x v="0"/>
    <m/>
    <x v="0"/>
    <x v="0"/>
    <x v="0"/>
    <x v="1"/>
    <x v="0"/>
    <x v="0"/>
    <x v="0"/>
    <x v="0"/>
    <x v="0"/>
    <s v="Tipo de vivienda por etapa (vis, no vis, vip).;Tipo de proyecto.;Tipos de apto.;Zonas comunes.;Generalidades sobre ubicación (Calle, carrera, entorno cercano &quot;Comercio, colegios, conveniencia, salud&quot; y facilidad de acceso).;Destaca los beneficios del macroproyecto (si aplica)."/>
    <x v="2"/>
    <x v="2"/>
    <x v="1"/>
    <x v="1"/>
    <x v="1"/>
    <x v="1"/>
    <x v="0"/>
    <x v="0"/>
    <x v="0"/>
    <x v="0"/>
    <x v="1"/>
    <x v="1"/>
    <x v="0"/>
    <x v="0"/>
    <x v="0"/>
    <x v="0"/>
    <x v="0"/>
    <x v="0"/>
    <x v="1"/>
    <x v="1"/>
    <x v="0"/>
    <x v="0"/>
    <x v="0"/>
    <x v="1"/>
    <x v="1"/>
    <x v="1"/>
    <x v="6"/>
    <x v="6"/>
  </r>
  <r>
    <x v="0"/>
    <x v="0"/>
    <x v="3"/>
    <x v="7"/>
    <s v="Edwin imbachi"/>
    <x v="1"/>
    <x v="1"/>
    <x v="1"/>
    <x v="0"/>
    <x v="0"/>
    <x v="1"/>
    <x v="0"/>
    <x v="1"/>
    <x v="0"/>
    <x v="0"/>
    <x v="1"/>
    <x v="1"/>
    <x v="1"/>
    <s v="Zona de interés;Salario / Ingresos mensuales;Nombre completo;Estado civil;Proyecto de interés;Dirección de residencia;Si sumará los ingresos de todas las personas que van a participar en la compra del inmueble, ¿En qué rango se encontraría?;La compra seria para vivienda o inversión;Presupuesto para la compra;Confirmar número de identificación del cliente;Confirmar número de teléfono actualizado del cliente;Confirmar el correo electrónico del cliente;Actividad económica (empleado, independiente o prestador de servicios);Desea compra con subsidio de vivienda;"/>
    <x v="2"/>
    <x v="2"/>
    <x v="3"/>
    <x v="3"/>
    <x v="3"/>
    <x v="2"/>
    <x v="1"/>
    <x v="1"/>
    <x v="1"/>
    <x v="1"/>
    <x v="1"/>
    <x v="1"/>
    <x v="1"/>
    <x v="1"/>
    <x v="1"/>
    <s v="¿De qué características busca el apartamento? (# habitaciones, mt2, fecha de entrega) ;"/>
    <x v="2"/>
    <x v="0"/>
    <x v="0"/>
    <x v="0"/>
    <x v="1"/>
    <x v="1"/>
    <x v="0"/>
    <x v="0"/>
    <x v="0"/>
    <s v="Etapas o conjuntos;Tipo de vivienda por etapa (vis, no vis, vip).;Tipo de proyecto.;Estrato.;Tipos de apto.;Zonas comunes.;Implantación (# torres, aptos por piso y parqueadero).;Generalidades sobre ubicación (Calle, carrera, entorno cercano &quot;Comercio, colegios, conveniencia, salud&quot; y facilidad de acceso).;Destaca los beneficios del macroproyecto (si aplica).;Aclarar la proporción de los parqueaderos en caso de ser comunes (si aplica).;"/>
    <x v="4"/>
    <x v="4"/>
    <x v="3"/>
    <x v="3"/>
    <x v="2"/>
    <x v="2"/>
    <x v="2"/>
    <x v="1"/>
    <x v="1"/>
    <x v="1"/>
    <x v="1"/>
    <x v="1"/>
    <x v="1"/>
    <x v="1"/>
    <x v="1"/>
    <x v="1"/>
    <x v="1"/>
    <x v="1"/>
    <x v="1"/>
    <x v="1"/>
    <x v="1"/>
    <x v="0"/>
    <x v="0"/>
    <x v="3"/>
    <x v="3"/>
    <x v="3"/>
    <x v="7"/>
    <x v="7"/>
  </r>
  <r>
    <x v="0"/>
    <x v="0"/>
    <x v="4"/>
    <x v="4"/>
    <s v="No sé presentó."/>
    <x v="0"/>
    <x v="0"/>
    <x v="1"/>
    <x v="0"/>
    <x v="1"/>
    <x v="1"/>
    <x v="0"/>
    <x v="1"/>
    <x v="0"/>
    <x v="0"/>
    <x v="1"/>
    <x v="1"/>
    <x v="1"/>
    <s v="Zona de interés;Salario / Ingresos mensuales;Nombre completo;Estado civil;Proyecto de interés;Confirmar número de identificación del cliente;Confirmar número de teléfono actualizado del cliente;Confirmar el correo electrónico del cliente;Actividad económica (empleado, independiente o prestador de servicios)"/>
    <x v="2"/>
    <x v="2"/>
    <x v="3"/>
    <x v="3"/>
    <x v="3"/>
    <x v="3"/>
    <x v="2"/>
    <x v="2"/>
    <x v="2"/>
    <x v="0"/>
    <x v="0"/>
    <x v="0"/>
    <x v="0"/>
    <x v="0"/>
    <x v="0"/>
    <m/>
    <x v="0"/>
    <x v="0"/>
    <x v="0"/>
    <x v="0"/>
    <x v="0"/>
    <x v="0"/>
    <x v="0"/>
    <x v="0"/>
    <x v="0"/>
    <s v="Etapas o conjuntos;Tipo de proyecto.;Estrato.;Zonas comunes.;Implantación (# torres, aptos por piso y parqueadero).;Generalidades sobre ubicación (Calle, carrera, entorno cercano &quot;Comercio, colegios, conveniencia, salud&quot; y facilidad de acceso).;Destaca los beneficios del macroproyecto (si aplica)."/>
    <x v="4"/>
    <x v="2"/>
    <x v="4"/>
    <x v="1"/>
    <x v="3"/>
    <x v="3"/>
    <x v="3"/>
    <x v="0"/>
    <x v="0"/>
    <x v="0"/>
    <x v="1"/>
    <x v="0"/>
    <x v="0"/>
    <x v="0"/>
    <x v="2"/>
    <x v="1"/>
    <x v="2"/>
    <x v="0"/>
    <x v="1"/>
    <x v="0"/>
    <x v="1"/>
    <x v="0"/>
    <x v="0"/>
    <x v="3"/>
    <x v="1"/>
    <x v="1"/>
    <x v="8"/>
    <x v="8"/>
  </r>
  <r>
    <x v="0"/>
    <x v="0"/>
    <x v="4"/>
    <x v="8"/>
    <s v="Paula. Bastidas "/>
    <x v="0"/>
    <x v="0"/>
    <x v="1"/>
    <x v="0"/>
    <x v="1"/>
    <x v="1"/>
    <x v="1"/>
    <x v="2"/>
    <x v="0"/>
    <x v="0"/>
    <x v="0"/>
    <x v="0"/>
    <x v="1"/>
    <s v="Proyecto de interés;Presupuesto para la compra;Confirmar número de identificación del cliente;Actividad económica (empleado, independiente o prestador de servicios)"/>
    <x v="3"/>
    <x v="3"/>
    <x v="4"/>
    <x v="4"/>
    <x v="0"/>
    <x v="0"/>
    <x v="0"/>
    <x v="0"/>
    <x v="0"/>
    <x v="0"/>
    <x v="0"/>
    <x v="0"/>
    <x v="0"/>
    <x v="0"/>
    <x v="0"/>
    <m/>
    <x v="0"/>
    <x v="0"/>
    <x v="0"/>
    <x v="0"/>
    <x v="0"/>
    <x v="0"/>
    <x v="0"/>
    <x v="0"/>
    <x v="1"/>
    <m/>
    <x v="1"/>
    <x v="1"/>
    <x v="0"/>
    <x v="0"/>
    <x v="0"/>
    <x v="0"/>
    <x v="0"/>
    <x v="0"/>
    <x v="0"/>
    <x v="0"/>
    <x v="1"/>
    <x v="0"/>
    <x v="1"/>
    <x v="0"/>
    <x v="1"/>
    <x v="1"/>
    <x v="2"/>
    <x v="0"/>
    <x v="1"/>
    <x v="1"/>
    <x v="2"/>
    <x v="1"/>
    <x v="1"/>
    <x v="3"/>
    <x v="2"/>
    <x v="4"/>
    <x v="9"/>
    <x v="9"/>
  </r>
  <r>
    <x v="0"/>
    <x v="0"/>
    <x v="5"/>
    <x v="9"/>
    <s v="Stephanie Rodríguez"/>
    <x v="2"/>
    <x v="1"/>
    <x v="1"/>
    <x v="0"/>
    <x v="1"/>
    <x v="1"/>
    <x v="2"/>
    <x v="1"/>
    <x v="0"/>
    <x v="0"/>
    <x v="0"/>
    <x v="0"/>
    <x v="1"/>
    <s v="Salario / Ingresos mensuales;Nombre completo;Estado civil;Proyecto de interés;Confirmar número de identificación del cliente;Confirmar número de teléfono actualizado del cliente;Confirmar el correo electrónico del cliente;Actividad económica (empleado, independiente o prestador de servicios);Desea compra con subsidio de vivienda;Todas estas preguntas de sondeo no fueron realizadas para ampliar informacion del proyecto, solo fue al final cuando tomo mis datos para enviar información del proyecto que ya había explicado"/>
    <x v="1"/>
    <x v="1"/>
    <x v="5"/>
    <x v="5"/>
    <x v="4"/>
    <x v="4"/>
    <x v="3"/>
    <x v="3"/>
    <x v="3"/>
    <x v="2"/>
    <x v="0"/>
    <x v="0"/>
    <x v="0"/>
    <x v="0"/>
    <x v="0"/>
    <m/>
    <x v="0"/>
    <x v="0"/>
    <x v="0"/>
    <x v="0"/>
    <x v="0"/>
    <x v="0"/>
    <x v="0"/>
    <x v="0"/>
    <x v="0"/>
    <s v="Etapas o conjuntos;Tipo de vivienda por etapa (vis, no vis, vip).;Tipo de proyecto.;Tipos de apto.;Zonas comunes.;Implantación (# torres, aptos por piso y parqueadero).;Destaca los beneficios del macroproyecto (si aplica).;Aclarar la proporción de los parqueaderos en caso de ser comunes (si aplica)."/>
    <x v="4"/>
    <x v="4"/>
    <x v="3"/>
    <x v="4"/>
    <x v="4"/>
    <x v="4"/>
    <x v="3"/>
    <x v="2"/>
    <x v="0"/>
    <x v="0"/>
    <x v="1"/>
    <x v="0"/>
    <x v="0"/>
    <x v="0"/>
    <x v="2"/>
    <x v="1"/>
    <x v="1"/>
    <x v="1"/>
    <x v="1"/>
    <x v="0"/>
    <x v="1"/>
    <x v="0"/>
    <x v="2"/>
    <x v="0"/>
    <x v="1"/>
    <x v="1"/>
    <x v="10"/>
    <x v="10"/>
  </r>
  <r>
    <x v="0"/>
    <x v="0"/>
    <x v="6"/>
    <x v="10"/>
    <s v="Adriana Ospina "/>
    <x v="0"/>
    <x v="0"/>
    <x v="1"/>
    <x v="0"/>
    <x v="0"/>
    <x v="1"/>
    <x v="0"/>
    <x v="1"/>
    <x v="0"/>
    <x v="0"/>
    <x v="1"/>
    <x v="1"/>
    <x v="1"/>
    <s v="Zona de interés;Nombre completo;Proyecto de interés;Confirmar número de identificación del cliente;Confirmar número de teléfono actualizado del cliente;Confirmar el correo electrónico del cliente;Actividad económica (empleado, independiente o prestador de servicios)"/>
    <x v="2"/>
    <x v="1"/>
    <x v="2"/>
    <x v="6"/>
    <x v="5"/>
    <x v="5"/>
    <x v="4"/>
    <x v="0"/>
    <x v="0"/>
    <x v="0"/>
    <x v="0"/>
    <x v="0"/>
    <x v="0"/>
    <x v="0"/>
    <x v="0"/>
    <m/>
    <x v="0"/>
    <x v="0"/>
    <x v="0"/>
    <x v="0"/>
    <x v="0"/>
    <x v="0"/>
    <x v="0"/>
    <x v="0"/>
    <x v="0"/>
    <s v="Etapas o conjuntos;Tipo de vivienda por etapa (vis, no vis, vip).;Tipo de proyecto.;Zonas comunes.;Generalidades sobre ubicación (Calle, carrera, entorno cercano &quot;Comercio, colegios, conveniencia, salud&quot; y facilidad de acceso).;Destaca los beneficios del macroproyecto (si aplica)."/>
    <x v="4"/>
    <x v="4"/>
    <x v="3"/>
    <x v="1"/>
    <x v="1"/>
    <x v="1"/>
    <x v="0"/>
    <x v="0"/>
    <x v="0"/>
    <x v="0"/>
    <x v="1"/>
    <x v="1"/>
    <x v="1"/>
    <x v="1"/>
    <x v="2"/>
    <x v="1"/>
    <x v="1"/>
    <x v="1"/>
    <x v="0"/>
    <x v="1"/>
    <x v="1"/>
    <x v="1"/>
    <x v="1"/>
    <x v="3"/>
    <x v="2"/>
    <x v="2"/>
    <x v="11"/>
    <x v="11"/>
  </r>
  <r>
    <x v="0"/>
    <x v="0"/>
    <x v="5"/>
    <x v="11"/>
    <s v="Cristian"/>
    <x v="2"/>
    <x v="1"/>
    <x v="1"/>
    <x v="0"/>
    <x v="0"/>
    <x v="1"/>
    <x v="1"/>
    <x v="1"/>
    <x v="1"/>
    <x v="2"/>
    <x v="1"/>
    <x v="0"/>
    <x v="1"/>
    <s v="Nombre completo;Proyecto de interés;Confirmar número de teléfono actualizado del cliente;Desea compra con subsidio de vivienda"/>
    <x v="4"/>
    <x v="4"/>
    <x v="6"/>
    <x v="7"/>
    <x v="0"/>
    <x v="0"/>
    <x v="0"/>
    <x v="0"/>
    <x v="0"/>
    <x v="0"/>
    <x v="0"/>
    <x v="0"/>
    <x v="0"/>
    <x v="0"/>
    <x v="0"/>
    <m/>
    <x v="0"/>
    <x v="0"/>
    <x v="0"/>
    <x v="0"/>
    <x v="0"/>
    <x v="0"/>
    <x v="0"/>
    <x v="0"/>
    <x v="0"/>
    <s v="Etapas o conjuntos;Tipo de vivienda por etapa (vis, no vis, vip).;Tipo de proyecto.;Estrato.;Tipos de apto.;Zonas comunes.;Implantación (# torres, aptos por piso y parqueadero).;Aclarar la proporción de los parqueaderos en caso de ser comunes (si aplica)."/>
    <x v="4"/>
    <x v="4"/>
    <x v="3"/>
    <x v="3"/>
    <x v="2"/>
    <x v="2"/>
    <x v="2"/>
    <x v="2"/>
    <x v="0"/>
    <x v="0"/>
    <x v="1"/>
    <x v="0"/>
    <x v="0"/>
    <x v="0"/>
    <x v="3"/>
    <x v="1"/>
    <x v="1"/>
    <x v="1"/>
    <x v="1"/>
    <x v="0"/>
    <x v="1"/>
    <x v="0"/>
    <x v="2"/>
    <x v="3"/>
    <x v="1"/>
    <x v="3"/>
    <x v="12"/>
    <x v="12"/>
  </r>
  <r>
    <x v="0"/>
    <x v="0"/>
    <x v="7"/>
    <x v="12"/>
    <s v="Juan Esteban vargas"/>
    <x v="3"/>
    <x v="0"/>
    <x v="1"/>
    <x v="0"/>
    <x v="1"/>
    <x v="1"/>
    <x v="1"/>
    <x v="2"/>
    <x v="1"/>
    <x v="3"/>
    <x v="1"/>
    <x v="0"/>
    <x v="1"/>
    <s v="Zona de interés;Salario / Ingresos mensuales;Nombre completo;Estado civil;Proyecto de interés;La compra seria para vivienda o inversión;Presupuesto para la compra;Confirmar número de identificación del cliente;Confirmar número de teléfono actualizado del cliente;Confirmar el correo electrónico del cliente;Actividad económica (empleado, independiente o prestador de servicios)"/>
    <x v="2"/>
    <x v="2"/>
    <x v="3"/>
    <x v="3"/>
    <x v="3"/>
    <x v="6"/>
    <x v="5"/>
    <x v="4"/>
    <x v="4"/>
    <x v="3"/>
    <x v="2"/>
    <x v="0"/>
    <x v="0"/>
    <x v="0"/>
    <x v="1"/>
    <s v="¿De qué características busca el apartamento? (# habitaciones, mt2, fecha de entrega) ;¿Qué lo motiva a comprar vivienda en esa zona?;¿Qué le llamó la atención del proyecto o cuál es el atributo que más le gusta de este?"/>
    <x v="2"/>
    <x v="2"/>
    <x v="1"/>
    <x v="0"/>
    <x v="1"/>
    <x v="2"/>
    <x v="1"/>
    <x v="1"/>
    <x v="0"/>
    <s v="Etapas o conjuntos;Tipo de vivienda por etapa (vis, no vis, vip).;Tipo de proyecto.;Estrato.;Tipos de apto.;Zonas comunes.;Implantación (# torres, aptos por piso y parqueadero).;Generalidades sobre ubicación (Calle, carrera, entorno cercano &quot;Comercio, colegios, conveniencia, salud&quot; y facilidad de acceso).;Destaca los beneficios del macroproyecto (si aplica).;Aclarar la proporción de los parqueaderos en caso de ser comunes (si aplica)."/>
    <x v="4"/>
    <x v="4"/>
    <x v="3"/>
    <x v="3"/>
    <x v="2"/>
    <x v="2"/>
    <x v="2"/>
    <x v="1"/>
    <x v="1"/>
    <x v="1"/>
    <x v="1"/>
    <x v="1"/>
    <x v="1"/>
    <x v="1"/>
    <x v="2"/>
    <x v="1"/>
    <x v="1"/>
    <x v="1"/>
    <x v="1"/>
    <x v="1"/>
    <x v="1"/>
    <x v="0"/>
    <x v="2"/>
    <x v="3"/>
    <x v="3"/>
    <x v="3"/>
    <x v="13"/>
    <x v="13"/>
  </r>
  <r>
    <x v="0"/>
    <x v="0"/>
    <x v="6"/>
    <x v="3"/>
    <s v="Juan Vargas"/>
    <x v="0"/>
    <x v="0"/>
    <x v="1"/>
    <x v="0"/>
    <x v="0"/>
    <x v="1"/>
    <x v="0"/>
    <x v="1"/>
    <x v="0"/>
    <x v="0"/>
    <x v="1"/>
    <x v="0"/>
    <x v="1"/>
    <s v="Zona de interés;Salario / Ingresos mensuales;Nombre completo;Dirección de residencia;Proyecto de interés;Si sumará los ingresos de todas las personas que van a participar en la compra del inmueble, ¿En qué rango se encontraría?;La compra seria para vivienda o inversión;Presupuesto para la compra;Confirmar número de identificación del cliente;Confirmar número de teléfono actualizado del cliente;Confirmar el correo electrónico del cliente;Actividad económica (empleado, independiente o prestador de servicios);Desea compra con subsidio de vivienda;Estado civil"/>
    <x v="2"/>
    <x v="2"/>
    <x v="3"/>
    <x v="8"/>
    <x v="3"/>
    <x v="7"/>
    <x v="6"/>
    <x v="5"/>
    <x v="5"/>
    <x v="4"/>
    <x v="3"/>
    <x v="2"/>
    <x v="2"/>
    <x v="2"/>
    <x v="1"/>
    <s v="¿De qué características busca el apartamento? (# habitaciones, mt2, fecha de entrega) ;¿Qué lo motiva a comprar vivienda en esa zona?;¿Qué le llamó la atención del proyecto o cuál es el atributo que más le gusta de este?"/>
    <x v="2"/>
    <x v="2"/>
    <x v="1"/>
    <x v="1"/>
    <x v="2"/>
    <x v="0"/>
    <x v="0"/>
    <x v="0"/>
    <x v="0"/>
    <s v="Etapas o conjuntos;Tipo de vivienda por etapa (vis, no vis, vip).;Tipo de proyecto.;Tipos de apto.;Estrato.;Zonas comunes.;Implantación (# torres, aptos por piso y parqueadero).;Generalidades sobre ubicación (Calle, carrera, entorno cercano &quot;Comercio, colegios, conveniencia, salud&quot; y facilidad de acceso).;Destaca los beneficios del macroproyecto (si aplica).;Aclarar la proporción de los parqueaderos en caso de ser comunes (si aplica)."/>
    <x v="4"/>
    <x v="4"/>
    <x v="3"/>
    <x v="4"/>
    <x v="5"/>
    <x v="2"/>
    <x v="2"/>
    <x v="1"/>
    <x v="1"/>
    <x v="1"/>
    <x v="1"/>
    <x v="1"/>
    <x v="0"/>
    <x v="0"/>
    <x v="2"/>
    <x v="1"/>
    <x v="1"/>
    <x v="1"/>
    <x v="1"/>
    <x v="1"/>
    <x v="1"/>
    <x v="1"/>
    <x v="1"/>
    <x v="3"/>
    <x v="3"/>
    <x v="3"/>
    <x v="14"/>
    <x v="2"/>
  </r>
  <r>
    <x v="0"/>
    <x v="0"/>
    <x v="8"/>
    <x v="13"/>
    <s v="Yury"/>
    <x v="4"/>
    <x v="1"/>
    <x v="1"/>
    <x v="0"/>
    <x v="0"/>
    <x v="1"/>
    <x v="0"/>
    <x v="1"/>
    <x v="0"/>
    <x v="0"/>
    <x v="0"/>
    <x v="1"/>
    <x v="1"/>
    <s v="Nombre completo;Salario / Ingresos mensuales;Proyecto de interés;La compra seria para vivienda o inversión;Confirmar número de identificación del cliente;Confirmar número de teléfono actualizado del cliente;Confirmar el correo electrónico del cliente"/>
    <x v="4"/>
    <x v="2"/>
    <x v="2"/>
    <x v="2"/>
    <x v="4"/>
    <x v="4"/>
    <x v="3"/>
    <x v="0"/>
    <x v="0"/>
    <x v="0"/>
    <x v="0"/>
    <x v="0"/>
    <x v="0"/>
    <x v="0"/>
    <x v="0"/>
    <m/>
    <x v="0"/>
    <x v="0"/>
    <x v="0"/>
    <x v="1"/>
    <x v="1"/>
    <x v="0"/>
    <x v="0"/>
    <x v="0"/>
    <x v="1"/>
    <m/>
    <x v="1"/>
    <x v="1"/>
    <x v="0"/>
    <x v="0"/>
    <x v="0"/>
    <x v="0"/>
    <x v="0"/>
    <x v="0"/>
    <x v="0"/>
    <x v="0"/>
    <x v="1"/>
    <x v="0"/>
    <x v="0"/>
    <x v="0"/>
    <x v="2"/>
    <x v="1"/>
    <x v="2"/>
    <x v="0"/>
    <x v="0"/>
    <x v="0"/>
    <x v="1"/>
    <x v="1"/>
    <x v="1"/>
    <x v="3"/>
    <x v="4"/>
    <x v="5"/>
    <x v="15"/>
    <x v="14"/>
  </r>
  <r>
    <x v="0"/>
    <x v="0"/>
    <x v="7"/>
    <x v="12"/>
    <s v="Juan Esteban vargas"/>
    <x v="3"/>
    <x v="1"/>
    <x v="1"/>
    <x v="0"/>
    <x v="0"/>
    <x v="1"/>
    <x v="0"/>
    <x v="1"/>
    <x v="1"/>
    <x v="4"/>
    <x v="1"/>
    <x v="1"/>
    <x v="1"/>
    <s v="Zona de interés;Salario / Ingresos mensuales;Nombre completo;Estado civil;Proyecto de interés;La compra seria para vivienda o inversión;Presupuesto para la compra;Confirmar número de teléfono actualizado del cliente;Confirmar el correo electrónico del cliente;Actividad económica (empleado, independiente o prestador de servicios)"/>
    <x v="2"/>
    <x v="2"/>
    <x v="3"/>
    <x v="3"/>
    <x v="3"/>
    <x v="6"/>
    <x v="5"/>
    <x v="6"/>
    <x v="6"/>
    <x v="5"/>
    <x v="0"/>
    <x v="0"/>
    <x v="0"/>
    <x v="0"/>
    <x v="1"/>
    <s v="¿Qué le llamó la atención del proyecto o cuál es el atributo que más le gusta de este?"/>
    <x v="3"/>
    <x v="0"/>
    <x v="0"/>
    <x v="1"/>
    <x v="3"/>
    <x v="3"/>
    <x v="0"/>
    <x v="0"/>
    <x v="0"/>
    <s v="Etapas o conjuntos;Tipo de vivienda por etapa (vis, no vis, vip).;Tipo de proyecto.;Estrato.;Tipos de apto.;Zonas comunes.;Implantación (# torres, aptos por piso y parqueadero).;Generalidades sobre ubicación (Calle, carrera, entorno cercano &quot;Comercio, colegios, conveniencia, salud&quot; y facilidad de acceso).;Destaca los beneficios del macroproyecto (si aplica).;Aclarar la proporción de los parqueaderos en caso de ser comunes (si aplica)."/>
    <x v="4"/>
    <x v="4"/>
    <x v="3"/>
    <x v="3"/>
    <x v="2"/>
    <x v="2"/>
    <x v="2"/>
    <x v="1"/>
    <x v="1"/>
    <x v="1"/>
    <x v="1"/>
    <x v="1"/>
    <x v="1"/>
    <x v="1"/>
    <x v="2"/>
    <x v="1"/>
    <x v="1"/>
    <x v="2"/>
    <x v="0"/>
    <x v="0"/>
    <x v="1"/>
    <x v="0"/>
    <x v="2"/>
    <x v="3"/>
    <x v="3"/>
    <x v="3"/>
    <x v="16"/>
    <x v="2"/>
  </r>
  <r>
    <x v="0"/>
    <x v="0"/>
    <x v="9"/>
    <x v="14"/>
    <s v="Leidy la Torre "/>
    <x v="0"/>
    <x v="1"/>
    <x v="1"/>
    <x v="0"/>
    <x v="0"/>
    <x v="1"/>
    <x v="0"/>
    <x v="1"/>
    <x v="1"/>
    <x v="5"/>
    <x v="1"/>
    <x v="1"/>
    <x v="1"/>
    <s v="Zona de interés;Salario / Ingresos mensuales;Nombre completo;Estado civil;Proyecto de interés;La compra seria para vivienda o inversión;Presupuesto para la compra;Confirmar número de teléfono actualizado del cliente;Confirmar el correo electrónico del cliente;Actividad económica (empleado, independiente o prestador de servicios)"/>
    <x v="2"/>
    <x v="2"/>
    <x v="3"/>
    <x v="3"/>
    <x v="3"/>
    <x v="6"/>
    <x v="5"/>
    <x v="6"/>
    <x v="6"/>
    <x v="5"/>
    <x v="0"/>
    <x v="0"/>
    <x v="0"/>
    <x v="0"/>
    <x v="1"/>
    <s v="¿De qué características busca el apartamento? (# habitaciones, mt2, fecha de entrega) ;¿Qué le llamó la atención del proyecto o cuál es el atributo que más le gusta de este?"/>
    <x v="2"/>
    <x v="1"/>
    <x v="0"/>
    <x v="1"/>
    <x v="0"/>
    <x v="1"/>
    <x v="2"/>
    <x v="0"/>
    <x v="0"/>
    <s v="Etapas o conjuntos;Tipo de vivienda por etapa (vis, no vis, vip).;Tipo de proyecto.;Estrato.;Tipos de apto.;Zonas comunes.;Implantación (# torres, aptos por piso y parqueadero).;Generalidades sobre ubicación (Calle, carrera, entorno cercano &quot;Comercio, colegios, conveniencia, salud&quot; y facilidad de acceso).;Destaca los beneficios del macroproyecto (si aplica).;Aclarar la proporción de los parqueaderos en caso de ser comunes (si aplica)."/>
    <x v="4"/>
    <x v="4"/>
    <x v="3"/>
    <x v="3"/>
    <x v="2"/>
    <x v="2"/>
    <x v="2"/>
    <x v="1"/>
    <x v="1"/>
    <x v="1"/>
    <x v="1"/>
    <x v="1"/>
    <x v="1"/>
    <x v="0"/>
    <x v="4"/>
    <x v="1"/>
    <x v="1"/>
    <x v="2"/>
    <x v="0"/>
    <x v="0"/>
    <x v="1"/>
    <x v="0"/>
    <x v="2"/>
    <x v="3"/>
    <x v="3"/>
    <x v="3"/>
    <x v="17"/>
    <x v="2"/>
  </r>
  <r>
    <x v="0"/>
    <x v="0"/>
    <x v="8"/>
    <x v="13"/>
    <s v="Martha Liliana Escobar "/>
    <x v="4"/>
    <x v="1"/>
    <x v="1"/>
    <x v="0"/>
    <x v="1"/>
    <x v="1"/>
    <x v="0"/>
    <x v="1"/>
    <x v="0"/>
    <x v="0"/>
    <x v="0"/>
    <x v="0"/>
    <x v="1"/>
    <s v="Salario / Ingresos mensuales;Nombre completo;Proyecto de interés;Si sumará los ingresos de todas las personas que van a participar en la compra del inmueble, ¿En qué rango se encontraría?;Confirmar número de teléfono actualizado del cliente;Confirmar el correo electrónico del cliente;Actividad económica (empleado, independiente o prestador de servicios)"/>
    <x v="1"/>
    <x v="1"/>
    <x v="2"/>
    <x v="9"/>
    <x v="5"/>
    <x v="5"/>
    <x v="4"/>
    <x v="0"/>
    <x v="0"/>
    <x v="0"/>
    <x v="0"/>
    <x v="0"/>
    <x v="0"/>
    <x v="0"/>
    <x v="0"/>
    <m/>
    <x v="0"/>
    <x v="0"/>
    <x v="0"/>
    <x v="0"/>
    <x v="0"/>
    <x v="0"/>
    <x v="0"/>
    <x v="0"/>
    <x v="1"/>
    <m/>
    <x v="1"/>
    <x v="1"/>
    <x v="0"/>
    <x v="0"/>
    <x v="0"/>
    <x v="0"/>
    <x v="0"/>
    <x v="0"/>
    <x v="0"/>
    <x v="0"/>
    <x v="1"/>
    <x v="0"/>
    <x v="0"/>
    <x v="0"/>
    <x v="2"/>
    <x v="1"/>
    <x v="1"/>
    <x v="2"/>
    <x v="0"/>
    <x v="0"/>
    <x v="1"/>
    <x v="0"/>
    <x v="2"/>
    <x v="3"/>
    <x v="2"/>
    <x v="2"/>
    <x v="18"/>
    <x v="15"/>
  </r>
  <r>
    <x v="0"/>
    <x v="0"/>
    <x v="9"/>
    <x v="15"/>
    <s v="JHOAN ESPINOZA"/>
    <x v="3"/>
    <x v="1"/>
    <x v="1"/>
    <x v="0"/>
    <x v="0"/>
    <x v="1"/>
    <x v="0"/>
    <x v="1"/>
    <x v="1"/>
    <x v="6"/>
    <x v="1"/>
    <x v="0"/>
    <x v="1"/>
    <s v="Zona de interés;Salario / Ingresos mensuales;Nombre completo;Proyecto de interés;La compra seria para vivienda o inversión;Presupuesto para la compra;Confirmar número de identificación del cliente;Confirmar número de teléfono actualizado del cliente;Actividad económica (empleado, independiente o prestador de servicios);Confirmar el correo electrónico del cliente;Desea compra con subsidio de vivienda"/>
    <x v="2"/>
    <x v="2"/>
    <x v="3"/>
    <x v="5"/>
    <x v="6"/>
    <x v="8"/>
    <x v="7"/>
    <x v="6"/>
    <x v="2"/>
    <x v="3"/>
    <x v="4"/>
    <x v="0"/>
    <x v="0"/>
    <x v="0"/>
    <x v="1"/>
    <s v="¿De qué características busca el apartamento? (# habitaciones, mt2, fecha de entrega) ;¿Qué lo motiva a comprar vivienda en esa zona?;¿Qué le llamó la atención del proyecto o cuál es el atributo que más le gusta de este?"/>
    <x v="2"/>
    <x v="2"/>
    <x v="1"/>
    <x v="0"/>
    <x v="4"/>
    <x v="3"/>
    <x v="0"/>
    <x v="0"/>
    <x v="0"/>
    <s v="Etapas o conjuntos;Tipo de vivienda por etapa (vis, no vis, vip).;Tipo de proyecto.;Estrato.;Tipos de apto.;Zonas comunes.;Implantación (# torres, aptos por piso y parqueadero).;Generalidades sobre ubicación (Calle, carrera, entorno cercano &quot;Comercio, colegios, conveniencia, salud&quot; y facilidad de acceso).;Destaca los beneficios del macroproyecto (si aplica).;Aclarar la proporción de los parqueaderos en caso de ser comunes (si aplica)."/>
    <x v="4"/>
    <x v="4"/>
    <x v="3"/>
    <x v="3"/>
    <x v="2"/>
    <x v="2"/>
    <x v="2"/>
    <x v="1"/>
    <x v="1"/>
    <x v="1"/>
    <x v="1"/>
    <x v="1"/>
    <x v="1"/>
    <x v="1"/>
    <x v="1"/>
    <x v="1"/>
    <x v="1"/>
    <x v="2"/>
    <x v="1"/>
    <x v="0"/>
    <x v="1"/>
    <x v="0"/>
    <x v="2"/>
    <x v="3"/>
    <x v="3"/>
    <x v="6"/>
    <x v="19"/>
    <x v="16"/>
  </r>
  <r>
    <x v="0"/>
    <x v="0"/>
    <x v="3"/>
    <x v="16"/>
    <s v="Leydi Domelin"/>
    <x v="1"/>
    <x v="1"/>
    <x v="1"/>
    <x v="0"/>
    <x v="1"/>
    <x v="1"/>
    <x v="0"/>
    <x v="1"/>
    <x v="0"/>
    <x v="0"/>
    <x v="1"/>
    <x v="0"/>
    <x v="1"/>
    <s v="Zona de interés;Salario / Ingresos mensuales;Nombre completo;Proyecto de interés;Si sumará los ingresos de todas las personas que van a participar en la compra del inmueble, ¿En qué rango se encontraría?;La compra seria para vivienda o inversión;Presupuesto para la compra;Confirmar número de identificación del cliente;Confirmar número de teléfono actualizado del cliente;Confirmar el correo electrónico del cliente;Actividad económica (empleado, independiente o prestador de servicios);Desea compra con subsidio de vivienda"/>
    <x v="2"/>
    <x v="2"/>
    <x v="3"/>
    <x v="5"/>
    <x v="7"/>
    <x v="6"/>
    <x v="5"/>
    <x v="4"/>
    <x v="4"/>
    <x v="3"/>
    <x v="2"/>
    <x v="3"/>
    <x v="0"/>
    <x v="0"/>
    <x v="1"/>
    <s v="¿Qué lo motiva a comprar vivienda en esa zona?"/>
    <x v="1"/>
    <x v="0"/>
    <x v="0"/>
    <x v="0"/>
    <x v="0"/>
    <x v="0"/>
    <x v="0"/>
    <x v="0"/>
    <x v="0"/>
    <s v="Etapas o conjuntos;Tipo de vivienda por etapa (vis, no vis, vip).;Tipo de proyecto.;Zonas comunes.;Destaca los beneficios del macroproyecto (si aplica).;Generalidades sobre ubicación (Calle, carrera, entorno cercano &quot;Comercio, colegios, conveniencia, salud&quot; y facilidad de acceso)."/>
    <x v="4"/>
    <x v="4"/>
    <x v="3"/>
    <x v="1"/>
    <x v="6"/>
    <x v="3"/>
    <x v="0"/>
    <x v="0"/>
    <x v="0"/>
    <x v="0"/>
    <x v="1"/>
    <x v="1"/>
    <x v="1"/>
    <x v="1"/>
    <x v="1"/>
    <x v="1"/>
    <x v="1"/>
    <x v="3"/>
    <x v="0"/>
    <x v="0"/>
    <x v="2"/>
    <x v="0"/>
    <x v="0"/>
    <x v="3"/>
    <x v="1"/>
    <x v="2"/>
    <x v="20"/>
    <x v="17"/>
  </r>
  <r>
    <x v="0"/>
    <x v="0"/>
    <x v="10"/>
    <x v="10"/>
    <s v="Vanesa Ruiz Lopez"/>
    <x v="0"/>
    <x v="1"/>
    <x v="1"/>
    <x v="0"/>
    <x v="0"/>
    <x v="1"/>
    <x v="0"/>
    <x v="1"/>
    <x v="1"/>
    <x v="7"/>
    <x v="1"/>
    <x v="1"/>
    <x v="1"/>
    <s v="Zona de interés;Salario / Ingresos mensuales;Nombre completo;Estado civil;Proyecto de interés;Si sumará los ingresos de todas las personas que van a participar en la compra del inmueble, ¿En qué rango se encontraría?;La compra seria para vivienda o inversión;Presupuesto para la compra;Confirmar número de identificación del cliente;Confirmar número de teléfono actualizado del cliente;Confirmar el correo electrónico del cliente"/>
    <x v="2"/>
    <x v="2"/>
    <x v="3"/>
    <x v="3"/>
    <x v="3"/>
    <x v="7"/>
    <x v="6"/>
    <x v="5"/>
    <x v="5"/>
    <x v="4"/>
    <x v="3"/>
    <x v="0"/>
    <x v="0"/>
    <x v="0"/>
    <x v="1"/>
    <s v="¿De qué características busca el apartamento? (# habitaciones, mt2, fecha de entrega) "/>
    <x v="2"/>
    <x v="0"/>
    <x v="0"/>
    <x v="0"/>
    <x v="0"/>
    <x v="0"/>
    <x v="0"/>
    <x v="0"/>
    <x v="0"/>
    <s v="Tipo de proyecto.;Estrato.;Tipo de vivienda por etapa (vis, no vis, vip).;Etapas o conjuntos;Implantación (# torres, aptos por piso y parqueadero).;Tipos de apto.;Zonas comunes.;Aclarar la proporción de los parqueaderos en caso de ser comunes (si aplica).;Destaca los beneficios del macroproyecto (si aplica).;Generalidades sobre ubicación (Calle, carrera, entorno cercano &quot;Comercio, colegios, conveniencia, salud&quot; y facilidad de acceso)."/>
    <x v="0"/>
    <x v="5"/>
    <x v="5"/>
    <x v="5"/>
    <x v="3"/>
    <x v="5"/>
    <x v="4"/>
    <x v="2"/>
    <x v="1"/>
    <x v="2"/>
    <x v="1"/>
    <x v="1"/>
    <x v="0"/>
    <x v="0"/>
    <x v="2"/>
    <x v="1"/>
    <x v="1"/>
    <x v="3"/>
    <x v="1"/>
    <x v="1"/>
    <x v="1"/>
    <x v="0"/>
    <x v="0"/>
    <x v="3"/>
    <x v="1"/>
    <x v="1"/>
    <x v="21"/>
    <x v="2"/>
  </r>
  <r>
    <x v="3"/>
    <x v="1"/>
    <x v="11"/>
    <x v="17"/>
    <s v="Liliana "/>
    <x v="0"/>
    <x v="0"/>
    <x v="1"/>
    <x v="0"/>
    <x v="1"/>
    <x v="1"/>
    <x v="1"/>
    <x v="1"/>
    <x v="0"/>
    <x v="0"/>
    <x v="1"/>
    <x v="1"/>
    <x v="1"/>
    <s v="Zona de interés;Salario / Ingresos mensuales;Nombre completo;Dirección de residencia;Estado civil;Proyecto de interés;Si sumará los ingresos de todas las personas que van a participar en la compra del inmueble, ¿En qué rango se encontraría?;La compra seria para vivienda o inversión;Presupuesto para la compra;Confirmar número de identificación del cliente;Confirmar número de teléfono actualizado del cliente;Confirmar el correo electrónico del cliente;Actividad económica (empleado, independiente o prestador de servicios);"/>
    <x v="2"/>
    <x v="2"/>
    <x v="3"/>
    <x v="8"/>
    <x v="8"/>
    <x v="9"/>
    <x v="1"/>
    <x v="1"/>
    <x v="1"/>
    <x v="1"/>
    <x v="1"/>
    <x v="1"/>
    <x v="1"/>
    <x v="0"/>
    <x v="1"/>
    <s v="¿De qué características busca el apartamento? (# habitaciones, mt2, fecha de entrega) ;¿Qué lo motiva a comprar vivienda en esa zona?;¿Qué le llamó la atención del proyecto o cuál es el atributo que más le gusta de este?;"/>
    <x v="2"/>
    <x v="2"/>
    <x v="1"/>
    <x v="0"/>
    <x v="1"/>
    <x v="1"/>
    <x v="3"/>
    <x v="0"/>
    <x v="0"/>
    <s v="Etapas o conjuntos;Tipo de vivienda por etapa (vis, no vis, vip).;Tipo de proyecto.;Estrato.;Tipos de apto.;Zonas comunes.;Implantación (# torres, aptos por piso y parqueadero).;Generalidades sobre ubicación (Calle, carrera, entorno cercano &quot;Comercio, colegios, conveniencia, salud&quot; y facilidad de acceso).;Destaca los beneficios del macroproyecto (si aplica).;Aclarar la proporción de los parqueaderos en caso de ser comunes (si aplica).;"/>
    <x v="4"/>
    <x v="4"/>
    <x v="3"/>
    <x v="3"/>
    <x v="2"/>
    <x v="2"/>
    <x v="2"/>
    <x v="1"/>
    <x v="1"/>
    <x v="1"/>
    <x v="1"/>
    <x v="1"/>
    <x v="0"/>
    <x v="0"/>
    <x v="1"/>
    <x v="1"/>
    <x v="1"/>
    <x v="1"/>
    <x v="1"/>
    <x v="1"/>
    <x v="1"/>
    <x v="0"/>
    <x v="0"/>
    <x v="3"/>
    <x v="3"/>
    <x v="3"/>
    <x v="22"/>
    <x v="2"/>
  </r>
  <r>
    <x v="3"/>
    <x v="1"/>
    <x v="11"/>
    <x v="18"/>
    <s v="Lina María Henao "/>
    <x v="0"/>
    <x v="0"/>
    <x v="1"/>
    <x v="0"/>
    <x v="0"/>
    <x v="1"/>
    <x v="1"/>
    <x v="1"/>
    <x v="1"/>
    <x v="7"/>
    <x v="1"/>
    <x v="0"/>
    <x v="1"/>
    <s v="Salario / Ingresos mensuales;Proyecto de interés;Presupuesto para la compra;Confirmar número de teléfono actualizado del cliente;Confirmar el correo electrónico del cliente;Actividad económica (empleado, independiente o prestador de servicios);Desea compra con subsidio de vivienda"/>
    <x v="1"/>
    <x v="4"/>
    <x v="7"/>
    <x v="10"/>
    <x v="9"/>
    <x v="10"/>
    <x v="8"/>
    <x v="0"/>
    <x v="0"/>
    <x v="0"/>
    <x v="0"/>
    <x v="0"/>
    <x v="0"/>
    <x v="0"/>
    <x v="1"/>
    <s v="¿De qué características busca el apartamento? (# habitaciones, mt2, fecha de entrega) ;¿Qué le llamó la atención del proyecto o cuál es el atributo que más le gusta de este?"/>
    <x v="2"/>
    <x v="1"/>
    <x v="0"/>
    <x v="0"/>
    <x v="0"/>
    <x v="0"/>
    <x v="0"/>
    <x v="0"/>
    <x v="0"/>
    <s v="Etapas o conjuntos;Tipo de vivienda por etapa (vis, no vis, vip).;Tipo de proyecto.;Estrato.;Tipos de apto.;Zonas comunes.;Implantación (# torres, aptos por piso y parqueadero).;Generalidades sobre ubicación (Calle, carrera, entorno cercano &quot;Comercio, colegios, conveniencia, salud&quot; y facilidad de acceso).;Destaca los beneficios del macroproyecto (si aplica).;Aclarar la proporción de los parqueaderos en caso de ser comunes (si aplica)."/>
    <x v="4"/>
    <x v="4"/>
    <x v="3"/>
    <x v="3"/>
    <x v="2"/>
    <x v="2"/>
    <x v="2"/>
    <x v="1"/>
    <x v="1"/>
    <x v="1"/>
    <x v="1"/>
    <x v="1"/>
    <x v="0"/>
    <x v="1"/>
    <x v="1"/>
    <x v="1"/>
    <x v="1"/>
    <x v="3"/>
    <x v="0"/>
    <x v="0"/>
    <x v="1"/>
    <x v="0"/>
    <x v="2"/>
    <x v="3"/>
    <x v="3"/>
    <x v="3"/>
    <x v="23"/>
    <x v="2"/>
  </r>
  <r>
    <x v="4"/>
    <x v="1"/>
    <x v="12"/>
    <x v="19"/>
    <s v="Carolina"/>
    <x v="2"/>
    <x v="1"/>
    <x v="1"/>
    <x v="0"/>
    <x v="0"/>
    <x v="1"/>
    <x v="0"/>
    <x v="1"/>
    <x v="0"/>
    <x v="0"/>
    <x v="0"/>
    <x v="0"/>
    <x v="0"/>
    <m/>
    <x v="0"/>
    <x v="0"/>
    <x v="0"/>
    <x v="0"/>
    <x v="0"/>
    <x v="0"/>
    <x v="0"/>
    <x v="0"/>
    <x v="0"/>
    <x v="0"/>
    <x v="0"/>
    <x v="0"/>
    <x v="0"/>
    <x v="0"/>
    <x v="0"/>
    <m/>
    <x v="0"/>
    <x v="0"/>
    <x v="0"/>
    <x v="0"/>
    <x v="0"/>
    <x v="0"/>
    <x v="0"/>
    <x v="0"/>
    <x v="0"/>
    <s v="Etapas o conjuntos;Estrato.;Tipos de apto.;Zonas comunes.;Implantación (# torres, aptos por piso y parqueadero).;Aclarar la proporción de los parqueaderos en caso de ser comunes (si aplica).;"/>
    <x v="4"/>
    <x v="5"/>
    <x v="1"/>
    <x v="1"/>
    <x v="3"/>
    <x v="6"/>
    <x v="0"/>
    <x v="0"/>
    <x v="0"/>
    <x v="0"/>
    <x v="1"/>
    <x v="0"/>
    <x v="0"/>
    <x v="0"/>
    <x v="2"/>
    <x v="1"/>
    <x v="1"/>
    <x v="1"/>
    <x v="1"/>
    <x v="0"/>
    <x v="1"/>
    <x v="0"/>
    <x v="2"/>
    <x v="3"/>
    <x v="3"/>
    <x v="3"/>
    <x v="24"/>
    <x v="18"/>
  </r>
  <r>
    <x v="5"/>
    <x v="1"/>
    <x v="13"/>
    <x v="20"/>
    <s v="María Salome peña"/>
    <x v="0"/>
    <x v="1"/>
    <x v="1"/>
    <x v="0"/>
    <x v="1"/>
    <x v="1"/>
    <x v="1"/>
    <x v="1"/>
    <x v="0"/>
    <x v="0"/>
    <x v="1"/>
    <x v="0"/>
    <x v="0"/>
    <m/>
    <x v="0"/>
    <x v="0"/>
    <x v="0"/>
    <x v="0"/>
    <x v="0"/>
    <x v="0"/>
    <x v="0"/>
    <x v="0"/>
    <x v="0"/>
    <x v="0"/>
    <x v="0"/>
    <x v="0"/>
    <x v="0"/>
    <x v="0"/>
    <x v="0"/>
    <m/>
    <x v="0"/>
    <x v="0"/>
    <x v="0"/>
    <x v="1"/>
    <x v="1"/>
    <x v="0"/>
    <x v="0"/>
    <x v="0"/>
    <x v="0"/>
    <s v="Etapas o conjuntos;Tipo de vivienda por etapa (vis, no vis, vip).;Tipo de proyecto.;Estrato.;Tipos de apto.;Zonas comunes.;Implantación (# torres, aptos por piso y parqueadero).;Generalidades sobre ubicación (Calle, carrera, entorno cercano &quot;Comercio, colegios, conveniencia, salud&quot; y facilidad de acceso).;Aclarar la proporción de los parqueaderos en caso de ser comunes (si aplica).;"/>
    <x v="4"/>
    <x v="4"/>
    <x v="3"/>
    <x v="3"/>
    <x v="2"/>
    <x v="2"/>
    <x v="2"/>
    <x v="1"/>
    <x v="2"/>
    <x v="0"/>
    <x v="1"/>
    <x v="1"/>
    <x v="0"/>
    <x v="0"/>
    <x v="2"/>
    <x v="1"/>
    <x v="1"/>
    <x v="1"/>
    <x v="1"/>
    <x v="0"/>
    <x v="1"/>
    <x v="0"/>
    <x v="2"/>
    <x v="3"/>
    <x v="5"/>
    <x v="3"/>
    <x v="25"/>
    <x v="19"/>
  </r>
  <r>
    <x v="5"/>
    <x v="1"/>
    <x v="13"/>
    <x v="20"/>
    <s v="Fanery Fernández Arévalo "/>
    <x v="3"/>
    <x v="0"/>
    <x v="1"/>
    <x v="0"/>
    <x v="0"/>
    <x v="1"/>
    <x v="0"/>
    <x v="1"/>
    <x v="1"/>
    <x v="8"/>
    <x v="1"/>
    <x v="0"/>
    <x v="1"/>
    <s v="Zona de interés;Salario / Ingresos mensuales;Nombre completo;Proyecto de interés;Si sumará los ingresos de todas las personas que van a participar en la compra del inmueble, ¿En qué rango se encontraría?;Presupuesto para la compra;Confirmar número de teléfono actualizado del cliente;Confirmar el correo electrónico del cliente;Actividad económica (empleado, independiente o prestador de servicios);Desea compra con subsidio de vivienda;Opción de unir hasta 4 ingresos, para lograr alcanzar un crédito "/>
    <x v="2"/>
    <x v="2"/>
    <x v="3"/>
    <x v="5"/>
    <x v="7"/>
    <x v="8"/>
    <x v="2"/>
    <x v="2"/>
    <x v="2"/>
    <x v="6"/>
    <x v="5"/>
    <x v="0"/>
    <x v="0"/>
    <x v="0"/>
    <x v="1"/>
    <s v="¿De qué características busca el apartamento? (# habitaciones, mt2, fecha de entrega) ;¿Qué le llamó la atención del proyecto o cuál es el atributo que más le gusta de este?"/>
    <x v="2"/>
    <x v="1"/>
    <x v="0"/>
    <x v="0"/>
    <x v="0"/>
    <x v="0"/>
    <x v="0"/>
    <x v="0"/>
    <x v="0"/>
    <s v="Etapas o conjuntos;Tipo de vivienda por etapa (vis, no vis, vip).;Tipo de proyecto.;Estrato.;Tipos de apto.;Zonas comunes.;Implantación (# torres, aptos por piso y parqueadero).;Generalidades sobre ubicación (Calle, carrera, entorno cercano &quot;Comercio, colegios, conveniencia, salud&quot; y facilidad de acceso).;Destaca los beneficios del macroproyecto (si aplica).;Aclarar la proporción de los parqueaderos en caso de ser comunes (si aplica)."/>
    <x v="4"/>
    <x v="4"/>
    <x v="3"/>
    <x v="3"/>
    <x v="2"/>
    <x v="2"/>
    <x v="2"/>
    <x v="1"/>
    <x v="1"/>
    <x v="1"/>
    <x v="1"/>
    <x v="1"/>
    <x v="0"/>
    <x v="1"/>
    <x v="1"/>
    <x v="1"/>
    <x v="1"/>
    <x v="3"/>
    <x v="0"/>
    <x v="0"/>
    <x v="1"/>
    <x v="1"/>
    <x v="1"/>
    <x v="3"/>
    <x v="6"/>
    <x v="3"/>
    <x v="26"/>
    <x v="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1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3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59.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0.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4.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5.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6.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7.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68.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6D7F1DEC-4B06-456A-9114-C583426CDBD1}" name="TablaDinámica8" cacheId="2" applyNumberFormats="0" applyBorderFormats="0" applyFontFormats="0" applyPatternFormats="0" applyAlignmentFormats="0" applyWidthHeightFormats="1" dataCaption="Valores" updatedVersion="8" minRefreshableVersion="3" rowGrandTotals="0" itemPrintTitles="1" createdVersion="8" indent="0" compact="0" compactData="0" multipleFieldFilters="0">
  <location ref="B7:D9" firstHeaderRow="1" firstDataRow="1" firstDataCol="3"/>
  <pivotFields count="73">
    <pivotField compact="0" outline="0" subtotalTop="0" showAll="0" defaultSubtotal="0"/>
    <pivotField axis="axisRow" compact="0" outline="0" multipleItemSelectionAllowed="1" showAll="0" defaultSubtotal="0">
      <items count="2">
        <item x="1"/>
        <item x="0"/>
      </items>
    </pivotField>
    <pivotField axis="axisRow" compact="0" outline="0" showAll="0" defaultSubtotal="0">
      <items count="18">
        <item h="1" m="1" x="17"/>
        <item h="1" m="1" x="14"/>
        <item h="1" x="11"/>
        <item h="1" m="1" x="15"/>
        <item h="1" x="12"/>
        <item h="1" x="13"/>
        <item h="1" x="5"/>
        <item h="1" x="3"/>
        <item x="8"/>
        <item h="1" m="1" x="16"/>
        <item h="1" x="9"/>
        <item h="1" x="7"/>
        <item h="1" x="10"/>
        <item h="1" x="0"/>
        <item h="1" x="4"/>
        <item h="1" x="6"/>
        <item h="1" x="1"/>
        <item h="1" x="2"/>
      </items>
    </pivotField>
    <pivotField compact="0" outline="0" showAll="0" defaultSubtotal="0">
      <items count="26">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items count="3">
        <item x="0"/>
        <item x="1"/>
        <item m="1" x="2"/>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axis="axisRow" compact="0" outline="0" showAll="0" defaultSubtotal="0">
      <items count="43">
        <item m="1" x="39"/>
        <item x="11"/>
        <item x="8"/>
        <item m="1" x="34"/>
        <item x="12"/>
        <item m="1" x="42"/>
        <item m="1" x="23"/>
        <item x="19"/>
        <item x="6"/>
        <item m="1" x="33"/>
        <item x="3"/>
        <item m="1" x="36"/>
        <item x="10"/>
        <item m="1" x="40"/>
        <item m="1" x="22"/>
        <item x="16"/>
        <item m="1" x="20"/>
        <item x="15"/>
        <item x="4"/>
        <item m="1" x="35"/>
        <item x="2"/>
        <item m="1" x="27"/>
        <item m="1" x="29"/>
        <item m="1" x="32"/>
        <item x="0"/>
        <item x="9"/>
        <item m="1" x="38"/>
        <item x="1"/>
        <item m="1" x="28"/>
        <item x="18"/>
        <item m="1" x="31"/>
        <item x="5"/>
        <item m="1" x="24"/>
        <item x="13"/>
        <item m="1" x="25"/>
        <item x="17"/>
        <item m="1" x="30"/>
        <item x="7"/>
        <item m="1" x="26"/>
        <item m="1" x="37"/>
        <item m="1" x="41"/>
        <item x="14"/>
        <item m="1" x="21"/>
      </items>
    </pivotField>
  </pivotFields>
  <rowFields count="3">
    <field x="1"/>
    <field x="2"/>
    <field x="72"/>
  </rowFields>
  <rowItems count="2">
    <i>
      <x v="1"/>
      <x v="8"/>
      <x v="17"/>
    </i>
    <i r="2">
      <x v="41"/>
    </i>
  </rowItems>
  <colItems count="1">
    <i/>
  </colItems>
  <formats count="114">
    <format dxfId="1073">
      <pivotArea outline="0" collapsedLevelsAreSubtotals="1" fieldPosition="0"/>
    </format>
    <format dxfId="1072">
      <pivotArea type="all" dataOnly="0" outline="0" fieldPosition="0"/>
    </format>
    <format dxfId="1071">
      <pivotArea outline="0" collapsedLevelsAreSubtotals="1" fieldPosition="0"/>
    </format>
    <format dxfId="1070">
      <pivotArea field="58" type="button" dataOnly="0" labelOnly="1" outline="0"/>
    </format>
    <format dxfId="1069">
      <pivotArea dataOnly="0" labelOnly="1" grandRow="1" outline="0" fieldPosition="0"/>
    </format>
    <format dxfId="1068">
      <pivotArea type="all" dataOnly="0" outline="0" fieldPosition="0"/>
    </format>
    <format dxfId="1067">
      <pivotArea outline="0" collapsedLevelsAreSubtotals="1" fieldPosition="0"/>
    </format>
    <format dxfId="1066">
      <pivotArea field="58" type="button" dataOnly="0" labelOnly="1" outline="0"/>
    </format>
    <format dxfId="1065">
      <pivotArea dataOnly="0" labelOnly="1" grandRow="1" outline="0" fieldPosition="0"/>
    </format>
    <format dxfId="1064">
      <pivotArea type="all" dataOnly="0" outline="0" fieldPosition="0"/>
    </format>
    <format dxfId="1063">
      <pivotArea field="1" type="button" dataOnly="0" labelOnly="1" outline="0" axis="axisRow" fieldPosition="0"/>
    </format>
    <format dxfId="1062">
      <pivotArea field="2" type="button" dataOnly="0" labelOnly="1" outline="0" axis="axisRow" fieldPosition="1"/>
    </format>
    <format dxfId="1061">
      <pivotArea field="72" type="button" dataOnly="0" labelOnly="1" outline="0" axis="axisRow" fieldPosition="2"/>
    </format>
    <format dxfId="1060">
      <pivotArea dataOnly="0" labelOnly="1" outline="0" fieldPosition="0">
        <references count="1">
          <reference field="1" count="0"/>
        </references>
      </pivotArea>
    </format>
    <format dxfId="1059">
      <pivotArea dataOnly="0" labelOnly="1" outline="0" fieldPosition="0">
        <references count="2">
          <reference field="1" count="1" selected="0">
            <x v="0"/>
          </reference>
          <reference field="2" count="5">
            <x v="1"/>
            <x v="2"/>
            <x v="3"/>
            <x v="4"/>
            <x v="5"/>
          </reference>
        </references>
      </pivotArea>
    </format>
    <format dxfId="1058">
      <pivotArea dataOnly="0" labelOnly="1" outline="0" fieldPosition="0">
        <references count="2">
          <reference field="1" count="1" selected="0">
            <x v="1"/>
          </reference>
          <reference field="2" count="9">
            <x v="6"/>
            <x v="7"/>
            <x v="8"/>
            <x v="9"/>
            <x v="10"/>
            <x v="11"/>
            <x v="12"/>
            <x v="13"/>
            <x v="14"/>
          </reference>
        </references>
      </pivotArea>
    </format>
    <format dxfId="1057">
      <pivotArea dataOnly="0" labelOnly="1" outline="0" fieldPosition="0">
        <references count="3">
          <reference field="1" count="1" selected="0">
            <x v="0"/>
          </reference>
          <reference field="2" count="1" selected="0">
            <x v="1"/>
          </reference>
          <reference field="72" count="1">
            <x v="31"/>
          </reference>
        </references>
      </pivotArea>
    </format>
    <format dxfId="1056">
      <pivotArea dataOnly="0" labelOnly="1" outline="0" fieldPosition="0">
        <references count="3">
          <reference field="1" count="1" selected="0">
            <x v="0"/>
          </reference>
          <reference field="2" count="1" selected="0">
            <x v="2"/>
          </reference>
          <reference field="72" count="1">
            <x v="20"/>
          </reference>
        </references>
      </pivotArea>
    </format>
    <format dxfId="1055">
      <pivotArea dataOnly="0" labelOnly="1" outline="0" fieldPosition="0">
        <references count="3">
          <reference field="1" count="1" selected="0">
            <x v="0"/>
          </reference>
          <reference field="2" count="1" selected="0">
            <x v="3"/>
          </reference>
          <reference field="72" count="1">
            <x v="8"/>
          </reference>
        </references>
      </pivotArea>
    </format>
    <format dxfId="1054">
      <pivotArea dataOnly="0" labelOnly="1" outline="0" fieldPosition="0">
        <references count="3">
          <reference field="1" count="1" selected="0">
            <x v="0"/>
          </reference>
          <reference field="2" count="1" selected="0">
            <x v="4"/>
          </reference>
          <reference field="72" count="1">
            <x v="29"/>
          </reference>
        </references>
      </pivotArea>
    </format>
    <format dxfId="1053">
      <pivotArea dataOnly="0" labelOnly="1" outline="0" fieldPosition="0">
        <references count="3">
          <reference field="1" count="1" selected="0">
            <x v="0"/>
          </reference>
          <reference field="2" count="1" selected="0">
            <x v="5"/>
          </reference>
          <reference field="72" count="2">
            <x v="7"/>
            <x v="20"/>
          </reference>
        </references>
      </pivotArea>
    </format>
    <format dxfId="1052">
      <pivotArea dataOnly="0" labelOnly="1" outline="0" fieldPosition="0">
        <references count="3">
          <reference field="1" count="1" selected="0">
            <x v="1"/>
          </reference>
          <reference field="2" count="1" selected="0">
            <x v="6"/>
          </reference>
          <reference field="72" count="2">
            <x v="4"/>
            <x v="12"/>
          </reference>
        </references>
      </pivotArea>
    </format>
    <format dxfId="1051">
      <pivotArea dataOnly="0" labelOnly="1" outline="0" fieldPosition="0">
        <references count="3">
          <reference field="1" count="1" selected="0">
            <x v="1"/>
          </reference>
          <reference field="2" count="1" selected="0">
            <x v="7"/>
          </reference>
          <reference field="72" count="2">
            <x v="35"/>
            <x v="37"/>
          </reference>
        </references>
      </pivotArea>
    </format>
    <format dxfId="1050">
      <pivotArea dataOnly="0" labelOnly="1" outline="0" fieldPosition="0">
        <references count="3">
          <reference field="1" count="1" selected="0">
            <x v="1"/>
          </reference>
          <reference field="2" count="1" selected="0">
            <x v="8"/>
          </reference>
          <reference field="72" count="2">
            <x v="17"/>
            <x v="41"/>
          </reference>
        </references>
      </pivotArea>
    </format>
    <format dxfId="1049">
      <pivotArea dataOnly="0" labelOnly="1" outline="0" fieldPosition="0">
        <references count="3">
          <reference field="1" count="1" selected="0">
            <x v="1"/>
          </reference>
          <reference field="2" count="1" selected="0">
            <x v="9"/>
          </reference>
          <reference field="72" count="2">
            <x v="1"/>
            <x v="20"/>
          </reference>
        </references>
      </pivotArea>
    </format>
    <format dxfId="1048">
      <pivotArea dataOnly="0" labelOnly="1" outline="0" fieldPosition="0">
        <references count="3">
          <reference field="1" count="1" selected="0">
            <x v="1"/>
          </reference>
          <reference field="2" count="1" selected="0">
            <x v="10"/>
          </reference>
          <reference field="72" count="2">
            <x v="15"/>
            <x v="20"/>
          </reference>
        </references>
      </pivotArea>
    </format>
    <format dxfId="1047">
      <pivotArea dataOnly="0" labelOnly="1" outline="0" fieldPosition="0">
        <references count="3">
          <reference field="1" count="1" selected="0">
            <x v="1"/>
          </reference>
          <reference field="2" count="1" selected="0">
            <x v="11"/>
          </reference>
          <reference field="72" count="2">
            <x v="20"/>
            <x v="33"/>
          </reference>
        </references>
      </pivotArea>
    </format>
    <format dxfId="1046">
      <pivotArea dataOnly="0" labelOnly="1" outline="0" fieldPosition="0">
        <references count="3">
          <reference field="1" count="1" selected="0">
            <x v="1"/>
          </reference>
          <reference field="2" count="1" selected="0">
            <x v="12"/>
          </reference>
          <reference field="72" count="1">
            <x v="20"/>
          </reference>
        </references>
      </pivotArea>
    </format>
    <format dxfId="1045">
      <pivotArea dataOnly="0" labelOnly="1" outline="0" fieldPosition="0">
        <references count="3">
          <reference field="1" count="1" selected="0">
            <x v="1"/>
          </reference>
          <reference field="2" count="1" selected="0">
            <x v="13"/>
          </reference>
          <reference field="72" count="5">
            <x v="10"/>
            <x v="18"/>
            <x v="20"/>
            <x v="24"/>
            <x v="27"/>
          </reference>
        </references>
      </pivotArea>
    </format>
    <format dxfId="1044">
      <pivotArea dataOnly="0" labelOnly="1" outline="0" fieldPosition="0">
        <references count="3">
          <reference field="1" count="1" selected="0">
            <x v="1"/>
          </reference>
          <reference field="2" count="1" selected="0">
            <x v="14"/>
          </reference>
          <reference field="72" count="2">
            <x v="2"/>
            <x v="25"/>
          </reference>
        </references>
      </pivotArea>
    </format>
    <format dxfId="1043">
      <pivotArea type="all" dataOnly="0" outline="0" fieldPosition="0"/>
    </format>
    <format dxfId="1042">
      <pivotArea field="1" type="button" dataOnly="0" labelOnly="1" outline="0" axis="axisRow" fieldPosition="0"/>
    </format>
    <format dxfId="1041">
      <pivotArea field="2" type="button" dataOnly="0" labelOnly="1" outline="0" axis="axisRow" fieldPosition="1"/>
    </format>
    <format dxfId="1040">
      <pivotArea field="72" type="button" dataOnly="0" labelOnly="1" outline="0" axis="axisRow" fieldPosition="2"/>
    </format>
    <format dxfId="1039">
      <pivotArea dataOnly="0" labelOnly="1" outline="0" fieldPosition="0">
        <references count="1">
          <reference field="1" count="0"/>
        </references>
      </pivotArea>
    </format>
    <format dxfId="1038">
      <pivotArea dataOnly="0" labelOnly="1" outline="0" fieldPosition="0">
        <references count="2">
          <reference field="1" count="1" selected="0">
            <x v="0"/>
          </reference>
          <reference field="2" count="5">
            <x v="1"/>
            <x v="2"/>
            <x v="3"/>
            <x v="4"/>
            <x v="5"/>
          </reference>
        </references>
      </pivotArea>
    </format>
    <format dxfId="1037">
      <pivotArea dataOnly="0" labelOnly="1" outline="0" fieldPosition="0">
        <references count="2">
          <reference field="1" count="1" selected="0">
            <x v="1"/>
          </reference>
          <reference field="2" count="9">
            <x v="6"/>
            <x v="7"/>
            <x v="8"/>
            <x v="9"/>
            <x v="10"/>
            <x v="11"/>
            <x v="12"/>
            <x v="13"/>
            <x v="14"/>
          </reference>
        </references>
      </pivotArea>
    </format>
    <format dxfId="1036">
      <pivotArea dataOnly="0" labelOnly="1" outline="0" fieldPosition="0">
        <references count="3">
          <reference field="1" count="1" selected="0">
            <x v="0"/>
          </reference>
          <reference field="2" count="1" selected="0">
            <x v="1"/>
          </reference>
          <reference field="72" count="1">
            <x v="31"/>
          </reference>
        </references>
      </pivotArea>
    </format>
    <format dxfId="1035">
      <pivotArea dataOnly="0" labelOnly="1" outline="0" fieldPosition="0">
        <references count="3">
          <reference field="1" count="1" selected="0">
            <x v="0"/>
          </reference>
          <reference field="2" count="1" selected="0">
            <x v="2"/>
          </reference>
          <reference field="72" count="1">
            <x v="20"/>
          </reference>
        </references>
      </pivotArea>
    </format>
    <format dxfId="1034">
      <pivotArea dataOnly="0" labelOnly="1" outline="0" fieldPosition="0">
        <references count="3">
          <reference field="1" count="1" selected="0">
            <x v="0"/>
          </reference>
          <reference field="2" count="1" selected="0">
            <x v="3"/>
          </reference>
          <reference field="72" count="1">
            <x v="8"/>
          </reference>
        </references>
      </pivotArea>
    </format>
    <format dxfId="1033">
      <pivotArea dataOnly="0" labelOnly="1" outline="0" fieldPosition="0">
        <references count="3">
          <reference field="1" count="1" selected="0">
            <x v="0"/>
          </reference>
          <reference field="2" count="1" selected="0">
            <x v="4"/>
          </reference>
          <reference field="72" count="1">
            <x v="29"/>
          </reference>
        </references>
      </pivotArea>
    </format>
    <format dxfId="1032">
      <pivotArea dataOnly="0" labelOnly="1" outline="0" fieldPosition="0">
        <references count="3">
          <reference field="1" count="1" selected="0">
            <x v="0"/>
          </reference>
          <reference field="2" count="1" selected="0">
            <x v="5"/>
          </reference>
          <reference field="72" count="2">
            <x v="7"/>
            <x v="20"/>
          </reference>
        </references>
      </pivotArea>
    </format>
    <format dxfId="1031">
      <pivotArea dataOnly="0" labelOnly="1" outline="0" fieldPosition="0">
        <references count="3">
          <reference field="1" count="1" selected="0">
            <x v="1"/>
          </reference>
          <reference field="2" count="1" selected="0">
            <x v="6"/>
          </reference>
          <reference field="72" count="2">
            <x v="4"/>
            <x v="12"/>
          </reference>
        </references>
      </pivotArea>
    </format>
    <format dxfId="1030">
      <pivotArea dataOnly="0" labelOnly="1" outline="0" fieldPosition="0">
        <references count="3">
          <reference field="1" count="1" selected="0">
            <x v="1"/>
          </reference>
          <reference field="2" count="1" selected="0">
            <x v="7"/>
          </reference>
          <reference field="72" count="2">
            <x v="35"/>
            <x v="37"/>
          </reference>
        </references>
      </pivotArea>
    </format>
    <format dxfId="1029">
      <pivotArea dataOnly="0" labelOnly="1" outline="0" fieldPosition="0">
        <references count="3">
          <reference field="1" count="1" selected="0">
            <x v="1"/>
          </reference>
          <reference field="2" count="1" selected="0">
            <x v="8"/>
          </reference>
          <reference field="72" count="2">
            <x v="17"/>
            <x v="41"/>
          </reference>
        </references>
      </pivotArea>
    </format>
    <format dxfId="1028">
      <pivotArea dataOnly="0" labelOnly="1" outline="0" fieldPosition="0">
        <references count="3">
          <reference field="1" count="1" selected="0">
            <x v="1"/>
          </reference>
          <reference field="2" count="1" selected="0">
            <x v="9"/>
          </reference>
          <reference field="72" count="2">
            <x v="1"/>
            <x v="20"/>
          </reference>
        </references>
      </pivotArea>
    </format>
    <format dxfId="1027">
      <pivotArea dataOnly="0" labelOnly="1" outline="0" fieldPosition="0">
        <references count="3">
          <reference field="1" count="1" selected="0">
            <x v="1"/>
          </reference>
          <reference field="2" count="1" selected="0">
            <x v="10"/>
          </reference>
          <reference field="72" count="2">
            <x v="15"/>
            <x v="20"/>
          </reference>
        </references>
      </pivotArea>
    </format>
    <format dxfId="1026">
      <pivotArea dataOnly="0" labelOnly="1" outline="0" fieldPosition="0">
        <references count="3">
          <reference field="1" count="1" selected="0">
            <x v="1"/>
          </reference>
          <reference field="2" count="1" selected="0">
            <x v="11"/>
          </reference>
          <reference field="72" count="2">
            <x v="20"/>
            <x v="33"/>
          </reference>
        </references>
      </pivotArea>
    </format>
    <format dxfId="1025">
      <pivotArea dataOnly="0" labelOnly="1" outline="0" fieldPosition="0">
        <references count="3">
          <reference field="1" count="1" selected="0">
            <x v="1"/>
          </reference>
          <reference field="2" count="1" selected="0">
            <x v="12"/>
          </reference>
          <reference field="72" count="1">
            <x v="20"/>
          </reference>
        </references>
      </pivotArea>
    </format>
    <format dxfId="1024">
      <pivotArea dataOnly="0" labelOnly="1" outline="0" fieldPosition="0">
        <references count="3">
          <reference field="1" count="1" selected="0">
            <x v="1"/>
          </reference>
          <reference field="2" count="1" selected="0">
            <x v="13"/>
          </reference>
          <reference field="72" count="5">
            <x v="10"/>
            <x v="18"/>
            <x v="20"/>
            <x v="24"/>
            <x v="27"/>
          </reference>
        </references>
      </pivotArea>
    </format>
    <format dxfId="1023">
      <pivotArea dataOnly="0" labelOnly="1" outline="0" fieldPosition="0">
        <references count="3">
          <reference field="1" count="1" selected="0">
            <x v="1"/>
          </reference>
          <reference field="2" count="1" selected="0">
            <x v="14"/>
          </reference>
          <reference field="72" count="2">
            <x v="2"/>
            <x v="25"/>
          </reference>
        </references>
      </pivotArea>
    </format>
    <format dxfId="1022">
      <pivotArea type="all" dataOnly="0" outline="0" fieldPosition="0"/>
    </format>
    <format dxfId="1021">
      <pivotArea field="1" type="button" dataOnly="0" labelOnly="1" outline="0" axis="axisRow" fieldPosition="0"/>
    </format>
    <format dxfId="1020">
      <pivotArea field="2" type="button" dataOnly="0" labelOnly="1" outline="0" axis="axisRow" fieldPosition="1"/>
    </format>
    <format dxfId="1019">
      <pivotArea field="72" type="button" dataOnly="0" labelOnly="1" outline="0" axis="axisRow" fieldPosition="2"/>
    </format>
    <format dxfId="1018">
      <pivotArea dataOnly="0" labelOnly="1" outline="0" fieldPosition="0">
        <references count="1">
          <reference field="1" count="0"/>
        </references>
      </pivotArea>
    </format>
    <format dxfId="1017">
      <pivotArea dataOnly="0" labelOnly="1" outline="0" fieldPosition="0">
        <references count="2">
          <reference field="1" count="1" selected="0">
            <x v="0"/>
          </reference>
          <reference field="2" count="5">
            <x v="1"/>
            <x v="2"/>
            <x v="3"/>
            <x v="4"/>
            <x v="5"/>
          </reference>
        </references>
      </pivotArea>
    </format>
    <format dxfId="1016">
      <pivotArea dataOnly="0" labelOnly="1" outline="0" fieldPosition="0">
        <references count="2">
          <reference field="1" count="1" selected="0">
            <x v="1"/>
          </reference>
          <reference field="2" count="9">
            <x v="6"/>
            <x v="7"/>
            <x v="8"/>
            <x v="9"/>
            <x v="10"/>
            <x v="11"/>
            <x v="12"/>
            <x v="13"/>
            <x v="14"/>
          </reference>
        </references>
      </pivotArea>
    </format>
    <format dxfId="1015">
      <pivotArea dataOnly="0" labelOnly="1" outline="0" fieldPosition="0">
        <references count="3">
          <reference field="1" count="1" selected="0">
            <x v="0"/>
          </reference>
          <reference field="2" count="1" selected="0">
            <x v="1"/>
          </reference>
          <reference field="72" count="1">
            <x v="31"/>
          </reference>
        </references>
      </pivotArea>
    </format>
    <format dxfId="1014">
      <pivotArea dataOnly="0" labelOnly="1" outline="0" fieldPosition="0">
        <references count="3">
          <reference field="1" count="1" selected="0">
            <x v="0"/>
          </reference>
          <reference field="2" count="1" selected="0">
            <x v="2"/>
          </reference>
          <reference field="72" count="1">
            <x v="20"/>
          </reference>
        </references>
      </pivotArea>
    </format>
    <format dxfId="1013">
      <pivotArea dataOnly="0" labelOnly="1" outline="0" fieldPosition="0">
        <references count="3">
          <reference field="1" count="1" selected="0">
            <x v="0"/>
          </reference>
          <reference field="2" count="1" selected="0">
            <x v="3"/>
          </reference>
          <reference field="72" count="1">
            <x v="8"/>
          </reference>
        </references>
      </pivotArea>
    </format>
    <format dxfId="1012">
      <pivotArea dataOnly="0" labelOnly="1" outline="0" fieldPosition="0">
        <references count="3">
          <reference field="1" count="1" selected="0">
            <x v="0"/>
          </reference>
          <reference field="2" count="1" selected="0">
            <x v="4"/>
          </reference>
          <reference field="72" count="1">
            <x v="29"/>
          </reference>
        </references>
      </pivotArea>
    </format>
    <format dxfId="1011">
      <pivotArea dataOnly="0" labelOnly="1" outline="0" fieldPosition="0">
        <references count="3">
          <reference field="1" count="1" selected="0">
            <x v="0"/>
          </reference>
          <reference field="2" count="1" selected="0">
            <x v="5"/>
          </reference>
          <reference field="72" count="2">
            <x v="7"/>
            <x v="20"/>
          </reference>
        </references>
      </pivotArea>
    </format>
    <format dxfId="1010">
      <pivotArea dataOnly="0" labelOnly="1" outline="0" fieldPosition="0">
        <references count="3">
          <reference field="1" count="1" selected="0">
            <x v="1"/>
          </reference>
          <reference field="2" count="1" selected="0">
            <x v="6"/>
          </reference>
          <reference field="72" count="2">
            <x v="4"/>
            <x v="12"/>
          </reference>
        </references>
      </pivotArea>
    </format>
    <format dxfId="1009">
      <pivotArea dataOnly="0" labelOnly="1" outline="0" fieldPosition="0">
        <references count="3">
          <reference field="1" count="1" selected="0">
            <x v="1"/>
          </reference>
          <reference field="2" count="1" selected="0">
            <x v="7"/>
          </reference>
          <reference field="72" count="2">
            <x v="35"/>
            <x v="37"/>
          </reference>
        </references>
      </pivotArea>
    </format>
    <format dxfId="1008">
      <pivotArea dataOnly="0" labelOnly="1" outline="0" fieldPosition="0">
        <references count="3">
          <reference field="1" count="1" selected="0">
            <x v="1"/>
          </reference>
          <reference field="2" count="1" selected="0">
            <x v="8"/>
          </reference>
          <reference field="72" count="2">
            <x v="17"/>
            <x v="41"/>
          </reference>
        </references>
      </pivotArea>
    </format>
    <format dxfId="1007">
      <pivotArea dataOnly="0" labelOnly="1" outline="0" fieldPosition="0">
        <references count="3">
          <reference field="1" count="1" selected="0">
            <x v="1"/>
          </reference>
          <reference field="2" count="1" selected="0">
            <x v="9"/>
          </reference>
          <reference field="72" count="2">
            <x v="1"/>
            <x v="20"/>
          </reference>
        </references>
      </pivotArea>
    </format>
    <format dxfId="1006">
      <pivotArea dataOnly="0" labelOnly="1" outline="0" fieldPosition="0">
        <references count="3">
          <reference field="1" count="1" selected="0">
            <x v="1"/>
          </reference>
          <reference field="2" count="1" selected="0">
            <x v="10"/>
          </reference>
          <reference field="72" count="2">
            <x v="15"/>
            <x v="20"/>
          </reference>
        </references>
      </pivotArea>
    </format>
    <format dxfId="1005">
      <pivotArea dataOnly="0" labelOnly="1" outline="0" fieldPosition="0">
        <references count="3">
          <reference field="1" count="1" selected="0">
            <x v="1"/>
          </reference>
          <reference field="2" count="1" selected="0">
            <x v="11"/>
          </reference>
          <reference field="72" count="2">
            <x v="20"/>
            <x v="33"/>
          </reference>
        </references>
      </pivotArea>
    </format>
    <format dxfId="1004">
      <pivotArea dataOnly="0" labelOnly="1" outline="0" fieldPosition="0">
        <references count="3">
          <reference field="1" count="1" selected="0">
            <x v="1"/>
          </reference>
          <reference field="2" count="1" selected="0">
            <x v="12"/>
          </reference>
          <reference field="72" count="1">
            <x v="20"/>
          </reference>
        </references>
      </pivotArea>
    </format>
    <format dxfId="1003">
      <pivotArea dataOnly="0" labelOnly="1" outline="0" fieldPosition="0">
        <references count="3">
          <reference field="1" count="1" selected="0">
            <x v="1"/>
          </reference>
          <reference field="2" count="1" selected="0">
            <x v="13"/>
          </reference>
          <reference field="72" count="5">
            <x v="10"/>
            <x v="18"/>
            <x v="20"/>
            <x v="24"/>
            <x v="27"/>
          </reference>
        </references>
      </pivotArea>
    </format>
    <format dxfId="1002">
      <pivotArea dataOnly="0" labelOnly="1" outline="0" fieldPosition="0">
        <references count="3">
          <reference field="1" count="1" selected="0">
            <x v="1"/>
          </reference>
          <reference field="2" count="1" selected="0">
            <x v="14"/>
          </reference>
          <reference field="72" count="2">
            <x v="2"/>
            <x v="25"/>
          </reference>
        </references>
      </pivotArea>
    </format>
    <format dxfId="1001">
      <pivotArea type="all" dataOnly="0" outline="0" fieldPosition="0"/>
    </format>
    <format dxfId="1000">
      <pivotArea field="1" type="button" dataOnly="0" labelOnly="1" outline="0" axis="axisRow" fieldPosition="0"/>
    </format>
    <format dxfId="999">
      <pivotArea field="2" type="button" dataOnly="0" labelOnly="1" outline="0" axis="axisRow" fieldPosition="1"/>
    </format>
    <format dxfId="998">
      <pivotArea field="72" type="button" dataOnly="0" labelOnly="1" outline="0" axis="axisRow" fieldPosition="2"/>
    </format>
    <format dxfId="997">
      <pivotArea dataOnly="0" labelOnly="1" outline="0" fieldPosition="0">
        <references count="1">
          <reference field="1" count="0"/>
        </references>
      </pivotArea>
    </format>
    <format dxfId="996">
      <pivotArea dataOnly="0" labelOnly="1" outline="0" fieldPosition="0">
        <references count="2">
          <reference field="1" count="1" selected="0">
            <x v="0"/>
          </reference>
          <reference field="2" count="5">
            <x v="1"/>
            <x v="2"/>
            <x v="3"/>
            <x v="4"/>
            <x v="5"/>
          </reference>
        </references>
      </pivotArea>
    </format>
    <format dxfId="995">
      <pivotArea dataOnly="0" labelOnly="1" outline="0" fieldPosition="0">
        <references count="2">
          <reference field="1" count="1" selected="0">
            <x v="1"/>
          </reference>
          <reference field="2" count="9">
            <x v="6"/>
            <x v="7"/>
            <x v="8"/>
            <x v="9"/>
            <x v="10"/>
            <x v="11"/>
            <x v="12"/>
            <x v="13"/>
            <x v="14"/>
          </reference>
        </references>
      </pivotArea>
    </format>
    <format dxfId="994">
      <pivotArea dataOnly="0" labelOnly="1" outline="0" fieldPosition="0">
        <references count="3">
          <reference field="1" count="1" selected="0">
            <x v="0"/>
          </reference>
          <reference field="2" count="1" selected="0">
            <x v="1"/>
          </reference>
          <reference field="72" count="1">
            <x v="31"/>
          </reference>
        </references>
      </pivotArea>
    </format>
    <format dxfId="993">
      <pivotArea dataOnly="0" labelOnly="1" outline="0" fieldPosition="0">
        <references count="3">
          <reference field="1" count="1" selected="0">
            <x v="0"/>
          </reference>
          <reference field="2" count="1" selected="0">
            <x v="2"/>
          </reference>
          <reference field="72" count="1">
            <x v="20"/>
          </reference>
        </references>
      </pivotArea>
    </format>
    <format dxfId="992">
      <pivotArea dataOnly="0" labelOnly="1" outline="0" fieldPosition="0">
        <references count="3">
          <reference field="1" count="1" selected="0">
            <x v="0"/>
          </reference>
          <reference field="2" count="1" selected="0">
            <x v="3"/>
          </reference>
          <reference field="72" count="1">
            <x v="8"/>
          </reference>
        </references>
      </pivotArea>
    </format>
    <format dxfId="991">
      <pivotArea dataOnly="0" labelOnly="1" outline="0" fieldPosition="0">
        <references count="3">
          <reference field="1" count="1" selected="0">
            <x v="0"/>
          </reference>
          <reference field="2" count="1" selected="0">
            <x v="4"/>
          </reference>
          <reference field="72" count="1">
            <x v="29"/>
          </reference>
        </references>
      </pivotArea>
    </format>
    <format dxfId="990">
      <pivotArea dataOnly="0" labelOnly="1" outline="0" fieldPosition="0">
        <references count="3">
          <reference field="1" count="1" selected="0">
            <x v="0"/>
          </reference>
          <reference field="2" count="1" selected="0">
            <x v="5"/>
          </reference>
          <reference field="72" count="2">
            <x v="7"/>
            <x v="20"/>
          </reference>
        </references>
      </pivotArea>
    </format>
    <format dxfId="989">
      <pivotArea dataOnly="0" labelOnly="1" outline="0" fieldPosition="0">
        <references count="3">
          <reference field="1" count="1" selected="0">
            <x v="1"/>
          </reference>
          <reference field="2" count="1" selected="0">
            <x v="6"/>
          </reference>
          <reference field="72" count="2">
            <x v="4"/>
            <x v="12"/>
          </reference>
        </references>
      </pivotArea>
    </format>
    <format dxfId="988">
      <pivotArea dataOnly="0" labelOnly="1" outline="0" fieldPosition="0">
        <references count="3">
          <reference field="1" count="1" selected="0">
            <x v="1"/>
          </reference>
          <reference field="2" count="1" selected="0">
            <x v="7"/>
          </reference>
          <reference field="72" count="2">
            <x v="35"/>
            <x v="37"/>
          </reference>
        </references>
      </pivotArea>
    </format>
    <format dxfId="987">
      <pivotArea dataOnly="0" labelOnly="1" outline="0" fieldPosition="0">
        <references count="3">
          <reference field="1" count="1" selected="0">
            <x v="1"/>
          </reference>
          <reference field="2" count="1" selected="0">
            <x v="8"/>
          </reference>
          <reference field="72" count="2">
            <x v="17"/>
            <x v="41"/>
          </reference>
        </references>
      </pivotArea>
    </format>
    <format dxfId="986">
      <pivotArea dataOnly="0" labelOnly="1" outline="0" fieldPosition="0">
        <references count="3">
          <reference field="1" count="1" selected="0">
            <x v="1"/>
          </reference>
          <reference field="2" count="1" selected="0">
            <x v="9"/>
          </reference>
          <reference field="72" count="2">
            <x v="1"/>
            <x v="20"/>
          </reference>
        </references>
      </pivotArea>
    </format>
    <format dxfId="985">
      <pivotArea dataOnly="0" labelOnly="1" outline="0" fieldPosition="0">
        <references count="3">
          <reference field="1" count="1" selected="0">
            <x v="1"/>
          </reference>
          <reference field="2" count="1" selected="0">
            <x v="10"/>
          </reference>
          <reference field="72" count="2">
            <x v="15"/>
            <x v="20"/>
          </reference>
        </references>
      </pivotArea>
    </format>
    <format dxfId="984">
      <pivotArea dataOnly="0" labelOnly="1" outline="0" fieldPosition="0">
        <references count="3">
          <reference field="1" count="1" selected="0">
            <x v="1"/>
          </reference>
          <reference field="2" count="1" selected="0">
            <x v="11"/>
          </reference>
          <reference field="72" count="2">
            <x v="20"/>
            <x v="33"/>
          </reference>
        </references>
      </pivotArea>
    </format>
    <format dxfId="983">
      <pivotArea dataOnly="0" labelOnly="1" outline="0" fieldPosition="0">
        <references count="3">
          <reference field="1" count="1" selected="0">
            <x v="1"/>
          </reference>
          <reference field="2" count="1" selected="0">
            <x v="12"/>
          </reference>
          <reference field="72" count="1">
            <x v="20"/>
          </reference>
        </references>
      </pivotArea>
    </format>
    <format dxfId="982">
      <pivotArea dataOnly="0" labelOnly="1" outline="0" fieldPosition="0">
        <references count="3">
          <reference field="1" count="1" selected="0">
            <x v="1"/>
          </reference>
          <reference field="2" count="1" selected="0">
            <x v="13"/>
          </reference>
          <reference field="72" count="5">
            <x v="10"/>
            <x v="18"/>
            <x v="20"/>
            <x v="24"/>
            <x v="27"/>
          </reference>
        </references>
      </pivotArea>
    </format>
    <format dxfId="981">
      <pivotArea dataOnly="0" labelOnly="1" outline="0" fieldPosition="0">
        <references count="3">
          <reference field="1" count="1" selected="0">
            <x v="1"/>
          </reference>
          <reference field="2" count="1" selected="0">
            <x v="14"/>
          </reference>
          <reference field="72" count="2">
            <x v="2"/>
            <x v="25"/>
          </reference>
        </references>
      </pivotArea>
    </format>
    <format dxfId="980">
      <pivotArea type="all" dataOnly="0" outline="0" fieldPosition="0"/>
    </format>
    <format dxfId="979">
      <pivotArea field="1" type="button" dataOnly="0" labelOnly="1" outline="0" axis="axisRow" fieldPosition="0"/>
    </format>
    <format dxfId="978">
      <pivotArea field="2" type="button" dataOnly="0" labelOnly="1" outline="0" axis="axisRow" fieldPosition="1"/>
    </format>
    <format dxfId="977">
      <pivotArea field="72" type="button" dataOnly="0" labelOnly="1" outline="0" axis="axisRow" fieldPosition="2"/>
    </format>
    <format dxfId="976">
      <pivotArea dataOnly="0" labelOnly="1" outline="0" fieldPosition="0">
        <references count="1">
          <reference field="1" count="0"/>
        </references>
      </pivotArea>
    </format>
    <format dxfId="975">
      <pivotArea dataOnly="0" labelOnly="1" outline="0" fieldPosition="0">
        <references count="2">
          <reference field="1" count="1" selected="0">
            <x v="0"/>
          </reference>
          <reference field="2" count="5">
            <x v="1"/>
            <x v="2"/>
            <x v="3"/>
            <x v="4"/>
            <x v="5"/>
          </reference>
        </references>
      </pivotArea>
    </format>
    <format dxfId="974">
      <pivotArea dataOnly="0" labelOnly="1" outline="0" fieldPosition="0">
        <references count="2">
          <reference field="1" count="1" selected="0">
            <x v="1"/>
          </reference>
          <reference field="2" count="9">
            <x v="6"/>
            <x v="7"/>
            <x v="8"/>
            <x v="9"/>
            <x v="10"/>
            <x v="11"/>
            <x v="12"/>
            <x v="13"/>
            <x v="14"/>
          </reference>
        </references>
      </pivotArea>
    </format>
    <format dxfId="973">
      <pivotArea dataOnly="0" labelOnly="1" outline="0" fieldPosition="0">
        <references count="3">
          <reference field="1" count="1" selected="0">
            <x v="0"/>
          </reference>
          <reference field="2" count="1" selected="0">
            <x v="1"/>
          </reference>
          <reference field="72" count="1">
            <x v="31"/>
          </reference>
        </references>
      </pivotArea>
    </format>
    <format dxfId="972">
      <pivotArea dataOnly="0" labelOnly="1" outline="0" fieldPosition="0">
        <references count="3">
          <reference field="1" count="1" selected="0">
            <x v="0"/>
          </reference>
          <reference field="2" count="1" selected="0">
            <x v="2"/>
          </reference>
          <reference field="72" count="1">
            <x v="20"/>
          </reference>
        </references>
      </pivotArea>
    </format>
    <format dxfId="971">
      <pivotArea dataOnly="0" labelOnly="1" outline="0" fieldPosition="0">
        <references count="3">
          <reference field="1" count="1" selected="0">
            <x v="0"/>
          </reference>
          <reference field="2" count="1" selected="0">
            <x v="3"/>
          </reference>
          <reference field="72" count="1">
            <x v="8"/>
          </reference>
        </references>
      </pivotArea>
    </format>
    <format dxfId="970">
      <pivotArea dataOnly="0" labelOnly="1" outline="0" fieldPosition="0">
        <references count="3">
          <reference field="1" count="1" selected="0">
            <x v="0"/>
          </reference>
          <reference field="2" count="1" selected="0">
            <x v="4"/>
          </reference>
          <reference field="72" count="1">
            <x v="29"/>
          </reference>
        </references>
      </pivotArea>
    </format>
    <format dxfId="969">
      <pivotArea dataOnly="0" labelOnly="1" outline="0" fieldPosition="0">
        <references count="3">
          <reference field="1" count="1" selected="0">
            <x v="0"/>
          </reference>
          <reference field="2" count="1" selected="0">
            <x v="5"/>
          </reference>
          <reference field="72" count="2">
            <x v="7"/>
            <x v="20"/>
          </reference>
        </references>
      </pivotArea>
    </format>
    <format dxfId="968">
      <pivotArea dataOnly="0" labelOnly="1" outline="0" fieldPosition="0">
        <references count="3">
          <reference field="1" count="1" selected="0">
            <x v="1"/>
          </reference>
          <reference field="2" count="1" selected="0">
            <x v="6"/>
          </reference>
          <reference field="72" count="2">
            <x v="4"/>
            <x v="12"/>
          </reference>
        </references>
      </pivotArea>
    </format>
    <format dxfId="967">
      <pivotArea dataOnly="0" labelOnly="1" outline="0" fieldPosition="0">
        <references count="3">
          <reference field="1" count="1" selected="0">
            <x v="1"/>
          </reference>
          <reference field="2" count="1" selected="0">
            <x v="7"/>
          </reference>
          <reference field="72" count="2">
            <x v="35"/>
            <x v="37"/>
          </reference>
        </references>
      </pivotArea>
    </format>
    <format dxfId="966">
      <pivotArea dataOnly="0" labelOnly="1" outline="0" fieldPosition="0">
        <references count="3">
          <reference field="1" count="1" selected="0">
            <x v="1"/>
          </reference>
          <reference field="2" count="1" selected="0">
            <x v="8"/>
          </reference>
          <reference field="72" count="2">
            <x v="17"/>
            <x v="41"/>
          </reference>
        </references>
      </pivotArea>
    </format>
    <format dxfId="965">
      <pivotArea dataOnly="0" labelOnly="1" outline="0" fieldPosition="0">
        <references count="3">
          <reference field="1" count="1" selected="0">
            <x v="1"/>
          </reference>
          <reference field="2" count="1" selected="0">
            <x v="9"/>
          </reference>
          <reference field="72" count="2">
            <x v="1"/>
            <x v="20"/>
          </reference>
        </references>
      </pivotArea>
    </format>
    <format dxfId="964">
      <pivotArea dataOnly="0" labelOnly="1" outline="0" fieldPosition="0">
        <references count="3">
          <reference field="1" count="1" selected="0">
            <x v="1"/>
          </reference>
          <reference field="2" count="1" selected="0">
            <x v="10"/>
          </reference>
          <reference field="72" count="2">
            <x v="15"/>
            <x v="20"/>
          </reference>
        </references>
      </pivotArea>
    </format>
    <format dxfId="963">
      <pivotArea dataOnly="0" labelOnly="1" outline="0" fieldPosition="0">
        <references count="3">
          <reference field="1" count="1" selected="0">
            <x v="1"/>
          </reference>
          <reference field="2" count="1" selected="0">
            <x v="11"/>
          </reference>
          <reference field="72" count="2">
            <x v="20"/>
            <x v="33"/>
          </reference>
        </references>
      </pivotArea>
    </format>
    <format dxfId="962">
      <pivotArea dataOnly="0" labelOnly="1" outline="0" fieldPosition="0">
        <references count="3">
          <reference field="1" count="1" selected="0">
            <x v="1"/>
          </reference>
          <reference field="2" count="1" selected="0">
            <x v="12"/>
          </reference>
          <reference field="72" count="1">
            <x v="20"/>
          </reference>
        </references>
      </pivotArea>
    </format>
    <format dxfId="961">
      <pivotArea dataOnly="0" labelOnly="1" outline="0" fieldPosition="0">
        <references count="3">
          <reference field="1" count="1" selected="0">
            <x v="1"/>
          </reference>
          <reference field="2" count="1" selected="0">
            <x v="13"/>
          </reference>
          <reference field="72" count="5">
            <x v="10"/>
            <x v="18"/>
            <x v="20"/>
            <x v="24"/>
            <x v="27"/>
          </reference>
        </references>
      </pivotArea>
    </format>
    <format dxfId="960">
      <pivotArea dataOnly="0" labelOnly="1" outline="0" fieldPosition="0">
        <references count="3">
          <reference field="1" count="1" selected="0">
            <x v="1"/>
          </reference>
          <reference field="2" count="1" selected="0">
            <x v="14"/>
          </reference>
          <reference field="72" count="2">
            <x v="2"/>
            <x v="25"/>
          </reference>
        </references>
      </pivotArea>
    </format>
  </formats>
  <pivotTableStyleInfo name="PivotStyleMedium14"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0B0239DA-D8A0-4E02-ABB6-78800534C7EA}" name="TablaDinámica9" cacheId="2" applyNumberFormats="0" applyBorderFormats="0" applyFontFormats="0" applyPatternFormats="0" applyAlignmentFormats="0" applyWidthHeightFormats="1" dataCaption="Valores" updatedVersion="8" minRefreshableVersion="3" rowGrandTotals="0" itemPrintTitles="1" createdVersion="8" indent="0" compact="0" compactData="0" multipleFieldFilters="0">
  <location ref="F7:H9" firstHeaderRow="1" firstDataRow="1" firstDataCol="3"/>
  <pivotFields count="73">
    <pivotField compact="0" outline="0" subtotalTop="0" showAll="0" defaultSubtotal="0"/>
    <pivotField axis="axisRow" compact="0" outline="0" multipleItemSelectionAllowed="1" showAll="0" defaultSubtotal="0">
      <items count="2">
        <item x="1"/>
        <item x="0"/>
      </items>
    </pivotField>
    <pivotField axis="axisRow" compact="0" outline="0" showAll="0" defaultSubtotal="0">
      <items count="18">
        <item h="1" m="1" x="17"/>
        <item h="1" m="1" x="14"/>
        <item h="1" x="11"/>
        <item h="1" m="1" x="15"/>
        <item h="1" x="12"/>
        <item h="1" x="13"/>
        <item h="1" x="5"/>
        <item h="1" x="3"/>
        <item x="8"/>
        <item h="1" m="1" x="16"/>
        <item h="1" x="9"/>
        <item h="1" x="7"/>
        <item h="1" x="10"/>
        <item h="1" x="0"/>
        <item h="1" x="4"/>
        <item h="1" x="6"/>
        <item h="1" x="1"/>
        <item h="1" x="2"/>
      </items>
    </pivotField>
    <pivotField compact="0" outline="0" showAll="0" defaultSubtotal="0">
      <items count="26">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items count="3">
        <item x="0"/>
        <item x="1"/>
        <item m="1" x="2"/>
      </items>
    </pivotField>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axis="axisRow" compact="0" outline="0" showAll="0" defaultSubtotal="0">
      <items count="52">
        <item x="24"/>
        <item m="1" x="34"/>
        <item m="1" x="46"/>
        <item m="1" x="40"/>
        <item m="1" x="42"/>
        <item m="1" x="49"/>
        <item x="10"/>
        <item x="21"/>
        <item x="11"/>
        <item x="7"/>
        <item x="6"/>
        <item m="1" x="36"/>
        <item x="3"/>
        <item m="1" x="43"/>
        <item x="8"/>
        <item m="1" x="47"/>
        <item x="18"/>
        <item m="1" x="32"/>
        <item x="23"/>
        <item x="13"/>
        <item m="1" x="28"/>
        <item x="4"/>
        <item m="1" x="38"/>
        <item x="14"/>
        <item x="22"/>
        <item x="16"/>
        <item m="1" x="35"/>
        <item x="26"/>
        <item x="19"/>
        <item m="1" x="41"/>
        <item m="1" x="50"/>
        <item x="5"/>
        <item m="1" x="31"/>
        <item m="1" x="29"/>
        <item x="2"/>
        <item m="1" x="51"/>
        <item x="25"/>
        <item x="12"/>
        <item x="1"/>
        <item x="0"/>
        <item x="9"/>
        <item m="1" x="30"/>
        <item m="1" x="33"/>
        <item m="1" x="45"/>
        <item x="17"/>
        <item x="15"/>
        <item x="20"/>
        <item m="1" x="48"/>
        <item m="1" x="44"/>
        <item m="1" x="39"/>
        <item m="1" x="37"/>
        <item m="1" x="27"/>
      </items>
    </pivotField>
    <pivotField compact="0" outline="0" showAll="0" defaultSubtotal="0">
      <items count="43">
        <item m="1" x="39"/>
        <item x="11"/>
        <item x="8"/>
        <item m="1" x="34"/>
        <item x="12"/>
        <item m="1" x="42"/>
        <item m="1" x="23"/>
        <item x="19"/>
        <item x="6"/>
        <item m="1" x="33"/>
        <item x="3"/>
        <item m="1" x="36"/>
        <item x="10"/>
        <item m="1" x="40"/>
        <item m="1" x="22"/>
        <item x="16"/>
        <item m="1" x="20"/>
        <item x="15"/>
        <item x="4"/>
        <item m="1" x="35"/>
        <item x="2"/>
        <item m="1" x="27"/>
        <item m="1" x="29"/>
        <item m="1" x="32"/>
        <item x="0"/>
        <item x="9"/>
        <item m="1" x="38"/>
        <item x="1"/>
        <item m="1" x="28"/>
        <item x="18"/>
        <item m="1" x="31"/>
        <item x="5"/>
        <item m="1" x="24"/>
        <item x="13"/>
        <item m="1" x="25"/>
        <item x="17"/>
        <item m="1" x="30"/>
        <item x="7"/>
        <item m="1" x="26"/>
        <item m="1" x="37"/>
        <item m="1" x="41"/>
        <item x="14"/>
        <item m="1" x="21"/>
      </items>
    </pivotField>
  </pivotFields>
  <rowFields count="3">
    <field x="1"/>
    <field x="2"/>
    <field x="71"/>
  </rowFields>
  <rowItems count="2">
    <i>
      <x v="1"/>
      <x v="8"/>
      <x v="16"/>
    </i>
    <i r="2">
      <x v="45"/>
    </i>
  </rowItems>
  <colItems count="1">
    <i/>
  </colItems>
  <formats count="100">
    <format dxfId="1173">
      <pivotArea outline="0" collapsedLevelsAreSubtotals="1" fieldPosition="0"/>
    </format>
    <format dxfId="1172">
      <pivotArea type="all" dataOnly="0" outline="0" fieldPosition="0"/>
    </format>
    <format dxfId="1171">
      <pivotArea outline="0" collapsedLevelsAreSubtotals="1" fieldPosition="0"/>
    </format>
    <format dxfId="1170">
      <pivotArea field="58" type="button" dataOnly="0" labelOnly="1" outline="0"/>
    </format>
    <format dxfId="1169">
      <pivotArea dataOnly="0" labelOnly="1" grandRow="1" outline="0" fieldPosition="0"/>
    </format>
    <format dxfId="1168">
      <pivotArea type="all" dataOnly="0" outline="0" fieldPosition="0"/>
    </format>
    <format dxfId="1167">
      <pivotArea outline="0" collapsedLevelsAreSubtotals="1" fieldPosition="0"/>
    </format>
    <format dxfId="1166">
      <pivotArea field="58" type="button" dataOnly="0" labelOnly="1" outline="0"/>
    </format>
    <format dxfId="1165">
      <pivotArea dataOnly="0" labelOnly="1" grandRow="1" outline="0" fieldPosition="0"/>
    </format>
    <format dxfId="1164">
      <pivotArea type="all" dataOnly="0" outline="0" fieldPosition="0"/>
    </format>
    <format dxfId="1163">
      <pivotArea field="1" type="button" dataOnly="0" labelOnly="1" outline="0" axis="axisRow" fieldPosition="0"/>
    </format>
    <format dxfId="1162">
      <pivotArea field="2" type="button" dataOnly="0" labelOnly="1" outline="0" axis="axisRow" fieldPosition="1"/>
    </format>
    <format dxfId="1161">
      <pivotArea field="72" type="button" dataOnly="0" labelOnly="1" outline="0"/>
    </format>
    <format dxfId="1160">
      <pivotArea dataOnly="0" labelOnly="1" outline="0" fieldPosition="0">
        <references count="1">
          <reference field="1" count="0"/>
        </references>
      </pivotArea>
    </format>
    <format dxfId="1159">
      <pivotArea dataOnly="0" labelOnly="1" outline="0" fieldPosition="0">
        <references count="2">
          <reference field="1" count="1" selected="0">
            <x v="0"/>
          </reference>
          <reference field="2" count="5">
            <x v="1"/>
            <x v="2"/>
            <x v="3"/>
            <x v="4"/>
            <x v="5"/>
          </reference>
        </references>
      </pivotArea>
    </format>
    <format dxfId="1158">
      <pivotArea dataOnly="0" labelOnly="1" outline="0" fieldPosition="0">
        <references count="2">
          <reference field="1" count="1" selected="0">
            <x v="1"/>
          </reference>
          <reference field="2" count="9">
            <x v="6"/>
            <x v="7"/>
            <x v="8"/>
            <x v="9"/>
            <x v="10"/>
            <x v="11"/>
            <x v="12"/>
            <x v="13"/>
            <x v="14"/>
          </reference>
        </references>
      </pivotArea>
    </format>
    <format dxfId="1157">
      <pivotArea type="all" dataOnly="0" outline="0" fieldPosition="0"/>
    </format>
    <format dxfId="1156">
      <pivotArea field="1" type="button" dataOnly="0" labelOnly="1" outline="0" axis="axisRow" fieldPosition="0"/>
    </format>
    <format dxfId="1155">
      <pivotArea field="2" type="button" dataOnly="0" labelOnly="1" outline="0" axis="axisRow" fieldPosition="1"/>
    </format>
    <format dxfId="1154">
      <pivotArea field="71" type="button" dataOnly="0" labelOnly="1" outline="0" axis="axisRow" fieldPosition="2"/>
    </format>
    <format dxfId="1153">
      <pivotArea dataOnly="0" labelOnly="1" outline="0" fieldPosition="0">
        <references count="1">
          <reference field="1" count="0"/>
        </references>
      </pivotArea>
    </format>
    <format dxfId="1152">
      <pivotArea dataOnly="0" labelOnly="1" outline="0" fieldPosition="0">
        <references count="2">
          <reference field="1" count="1" selected="0">
            <x v="0"/>
          </reference>
          <reference field="2" count="5">
            <x v="1"/>
            <x v="2"/>
            <x v="3"/>
            <x v="4"/>
            <x v="5"/>
          </reference>
        </references>
      </pivotArea>
    </format>
    <format dxfId="1151">
      <pivotArea dataOnly="0" labelOnly="1" outline="0" fieldPosition="0">
        <references count="2">
          <reference field="1" count="1" selected="0">
            <x v="1"/>
          </reference>
          <reference field="2" count="9">
            <x v="6"/>
            <x v="7"/>
            <x v="8"/>
            <x v="9"/>
            <x v="10"/>
            <x v="11"/>
            <x v="12"/>
            <x v="13"/>
            <x v="14"/>
          </reference>
        </references>
      </pivotArea>
    </format>
    <format dxfId="1150">
      <pivotArea dataOnly="0" labelOnly="1" outline="0" fieldPosition="0">
        <references count="3">
          <reference field="1" count="1" selected="0">
            <x v="0"/>
          </reference>
          <reference field="2" count="1" selected="0">
            <x v="1"/>
          </reference>
          <reference field="71" count="1">
            <x v="31"/>
          </reference>
        </references>
      </pivotArea>
    </format>
    <format dxfId="1149">
      <pivotArea dataOnly="0" labelOnly="1" outline="0" fieldPosition="0">
        <references count="3">
          <reference field="1" count="1" selected="0">
            <x v="0"/>
          </reference>
          <reference field="2" count="1" selected="0">
            <x v="2"/>
          </reference>
          <reference field="71" count="2">
            <x v="18"/>
            <x v="24"/>
          </reference>
        </references>
      </pivotArea>
    </format>
    <format dxfId="1148">
      <pivotArea dataOnly="0" labelOnly="1" outline="0" fieldPosition="0">
        <references count="3">
          <reference field="1" count="1" selected="0">
            <x v="0"/>
          </reference>
          <reference field="2" count="1" selected="0">
            <x v="3"/>
          </reference>
          <reference field="71" count="1">
            <x v="10"/>
          </reference>
        </references>
      </pivotArea>
    </format>
    <format dxfId="1147">
      <pivotArea dataOnly="0" labelOnly="1" outline="0" fieldPosition="0">
        <references count="3">
          <reference field="1" count="1" selected="0">
            <x v="0"/>
          </reference>
          <reference field="2" count="1" selected="0">
            <x v="4"/>
          </reference>
          <reference field="71" count="1">
            <x v="0"/>
          </reference>
        </references>
      </pivotArea>
    </format>
    <format dxfId="1146">
      <pivotArea dataOnly="0" labelOnly="1" outline="0" fieldPosition="0">
        <references count="3">
          <reference field="1" count="1" selected="0">
            <x v="0"/>
          </reference>
          <reference field="2" count="1" selected="0">
            <x v="5"/>
          </reference>
          <reference field="71" count="2">
            <x v="27"/>
            <x v="36"/>
          </reference>
        </references>
      </pivotArea>
    </format>
    <format dxfId="1145">
      <pivotArea dataOnly="0" labelOnly="1" outline="0" fieldPosition="0">
        <references count="3">
          <reference field="1" count="1" selected="0">
            <x v="1"/>
          </reference>
          <reference field="2" count="1" selected="0">
            <x v="6"/>
          </reference>
          <reference field="71" count="2">
            <x v="6"/>
            <x v="37"/>
          </reference>
        </references>
      </pivotArea>
    </format>
    <format dxfId="1144">
      <pivotArea dataOnly="0" labelOnly="1" outline="0" fieldPosition="0">
        <references count="3">
          <reference field="1" count="1" selected="0">
            <x v="1"/>
          </reference>
          <reference field="2" count="1" selected="0">
            <x v="7"/>
          </reference>
          <reference field="71" count="2">
            <x v="9"/>
            <x v="46"/>
          </reference>
        </references>
      </pivotArea>
    </format>
    <format dxfId="1143">
      <pivotArea dataOnly="0" labelOnly="1" outline="0" fieldPosition="0">
        <references count="3">
          <reference field="1" count="1" selected="0">
            <x v="1"/>
          </reference>
          <reference field="2" count="1" selected="0">
            <x v="8"/>
          </reference>
          <reference field="71" count="2">
            <x v="16"/>
            <x v="45"/>
          </reference>
        </references>
      </pivotArea>
    </format>
    <format dxfId="1142">
      <pivotArea dataOnly="0" labelOnly="1" outline="0" fieldPosition="0">
        <references count="3">
          <reference field="1" count="1" selected="0">
            <x v="1"/>
          </reference>
          <reference field="2" count="1" selected="0">
            <x v="9"/>
          </reference>
          <reference field="71" count="2">
            <x v="8"/>
            <x v="23"/>
          </reference>
        </references>
      </pivotArea>
    </format>
    <format dxfId="1141">
      <pivotArea dataOnly="0" labelOnly="1" outline="0" fieldPosition="0">
        <references count="3">
          <reference field="1" count="1" selected="0">
            <x v="1"/>
          </reference>
          <reference field="2" count="1" selected="0">
            <x v="10"/>
          </reference>
          <reference field="71" count="2">
            <x v="28"/>
            <x v="44"/>
          </reference>
        </references>
      </pivotArea>
    </format>
    <format dxfId="1140">
      <pivotArea dataOnly="0" labelOnly="1" outline="0" fieldPosition="0">
        <references count="3">
          <reference field="1" count="1" selected="0">
            <x v="1"/>
          </reference>
          <reference field="2" count="1" selected="0">
            <x v="11"/>
          </reference>
          <reference field="71" count="2">
            <x v="19"/>
            <x v="25"/>
          </reference>
        </references>
      </pivotArea>
    </format>
    <format dxfId="1139">
      <pivotArea dataOnly="0" labelOnly="1" outline="0" fieldPosition="0">
        <references count="3">
          <reference field="1" count="1" selected="0">
            <x v="1"/>
          </reference>
          <reference field="2" count="1" selected="0">
            <x v="12"/>
          </reference>
          <reference field="71" count="1">
            <x v="7"/>
          </reference>
        </references>
      </pivotArea>
    </format>
    <format dxfId="1138">
      <pivotArea dataOnly="0" labelOnly="1" outline="0" fieldPosition="0">
        <references count="3">
          <reference field="1" count="1" selected="0">
            <x v="1"/>
          </reference>
          <reference field="2" count="1" selected="0">
            <x v="13"/>
          </reference>
          <reference field="71" count="5">
            <x v="12"/>
            <x v="21"/>
            <x v="34"/>
            <x v="38"/>
            <x v="39"/>
          </reference>
        </references>
      </pivotArea>
    </format>
    <format dxfId="1137">
      <pivotArea dataOnly="0" labelOnly="1" outline="0" fieldPosition="0">
        <references count="3">
          <reference field="1" count="1" selected="0">
            <x v="1"/>
          </reference>
          <reference field="2" count="1" selected="0">
            <x v="14"/>
          </reference>
          <reference field="71" count="2">
            <x v="14"/>
            <x v="40"/>
          </reference>
        </references>
      </pivotArea>
    </format>
    <format dxfId="1136">
      <pivotArea type="all" dataOnly="0" outline="0" fieldPosition="0"/>
    </format>
    <format dxfId="1135">
      <pivotArea field="1" type="button" dataOnly="0" labelOnly="1" outline="0" axis="axisRow" fieldPosition="0"/>
    </format>
    <format dxfId="1134">
      <pivotArea field="2" type="button" dataOnly="0" labelOnly="1" outline="0" axis="axisRow" fieldPosition="1"/>
    </format>
    <format dxfId="1133">
      <pivotArea field="71" type="button" dataOnly="0" labelOnly="1" outline="0" axis="axisRow" fieldPosition="2"/>
    </format>
    <format dxfId="1132">
      <pivotArea dataOnly="0" labelOnly="1" outline="0" fieldPosition="0">
        <references count="1">
          <reference field="1" count="0"/>
        </references>
      </pivotArea>
    </format>
    <format dxfId="1131">
      <pivotArea dataOnly="0" labelOnly="1" outline="0" fieldPosition="0">
        <references count="2">
          <reference field="1" count="1" selected="0">
            <x v="0"/>
          </reference>
          <reference field="2" count="5">
            <x v="1"/>
            <x v="2"/>
            <x v="3"/>
            <x v="4"/>
            <x v="5"/>
          </reference>
        </references>
      </pivotArea>
    </format>
    <format dxfId="1130">
      <pivotArea dataOnly="0" labelOnly="1" outline="0" fieldPosition="0">
        <references count="2">
          <reference field="1" count="1" selected="0">
            <x v="1"/>
          </reference>
          <reference field="2" count="9">
            <x v="6"/>
            <x v="7"/>
            <x v="8"/>
            <x v="9"/>
            <x v="10"/>
            <x v="11"/>
            <x v="12"/>
            <x v="13"/>
            <x v="14"/>
          </reference>
        </references>
      </pivotArea>
    </format>
    <format dxfId="1129">
      <pivotArea dataOnly="0" labelOnly="1" outline="0" fieldPosition="0">
        <references count="3">
          <reference field="1" count="1" selected="0">
            <x v="0"/>
          </reference>
          <reference field="2" count="1" selected="0">
            <x v="1"/>
          </reference>
          <reference field="71" count="1">
            <x v="31"/>
          </reference>
        </references>
      </pivotArea>
    </format>
    <format dxfId="1128">
      <pivotArea dataOnly="0" labelOnly="1" outline="0" fieldPosition="0">
        <references count="3">
          <reference field="1" count="1" selected="0">
            <x v="0"/>
          </reference>
          <reference field="2" count="1" selected="0">
            <x v="2"/>
          </reference>
          <reference field="71" count="2">
            <x v="18"/>
            <x v="24"/>
          </reference>
        </references>
      </pivotArea>
    </format>
    <format dxfId="1127">
      <pivotArea dataOnly="0" labelOnly="1" outline="0" fieldPosition="0">
        <references count="3">
          <reference field="1" count="1" selected="0">
            <x v="0"/>
          </reference>
          <reference field="2" count="1" selected="0">
            <x v="3"/>
          </reference>
          <reference field="71" count="1">
            <x v="10"/>
          </reference>
        </references>
      </pivotArea>
    </format>
    <format dxfId="1126">
      <pivotArea dataOnly="0" labelOnly="1" outline="0" fieldPosition="0">
        <references count="3">
          <reference field="1" count="1" selected="0">
            <x v="0"/>
          </reference>
          <reference field="2" count="1" selected="0">
            <x v="4"/>
          </reference>
          <reference field="71" count="1">
            <x v="0"/>
          </reference>
        </references>
      </pivotArea>
    </format>
    <format dxfId="1125">
      <pivotArea dataOnly="0" labelOnly="1" outline="0" fieldPosition="0">
        <references count="3">
          <reference field="1" count="1" selected="0">
            <x v="0"/>
          </reference>
          <reference field="2" count="1" selected="0">
            <x v="5"/>
          </reference>
          <reference field="71" count="2">
            <x v="27"/>
            <x v="36"/>
          </reference>
        </references>
      </pivotArea>
    </format>
    <format dxfId="1124">
      <pivotArea dataOnly="0" labelOnly="1" outline="0" fieldPosition="0">
        <references count="3">
          <reference field="1" count="1" selected="0">
            <x v="1"/>
          </reference>
          <reference field="2" count="1" selected="0">
            <x v="6"/>
          </reference>
          <reference field="71" count="2">
            <x v="6"/>
            <x v="37"/>
          </reference>
        </references>
      </pivotArea>
    </format>
    <format dxfId="1123">
      <pivotArea dataOnly="0" labelOnly="1" outline="0" fieldPosition="0">
        <references count="3">
          <reference field="1" count="1" selected="0">
            <x v="1"/>
          </reference>
          <reference field="2" count="1" selected="0">
            <x v="7"/>
          </reference>
          <reference field="71" count="2">
            <x v="9"/>
            <x v="46"/>
          </reference>
        </references>
      </pivotArea>
    </format>
    <format dxfId="1122">
      <pivotArea dataOnly="0" labelOnly="1" outline="0" fieldPosition="0">
        <references count="3">
          <reference field="1" count="1" selected="0">
            <x v="1"/>
          </reference>
          <reference field="2" count="1" selected="0">
            <x v="8"/>
          </reference>
          <reference field="71" count="2">
            <x v="16"/>
            <x v="45"/>
          </reference>
        </references>
      </pivotArea>
    </format>
    <format dxfId="1121">
      <pivotArea dataOnly="0" labelOnly="1" outline="0" fieldPosition="0">
        <references count="3">
          <reference field="1" count="1" selected="0">
            <x v="1"/>
          </reference>
          <reference field="2" count="1" selected="0">
            <x v="9"/>
          </reference>
          <reference field="71" count="2">
            <x v="8"/>
            <x v="23"/>
          </reference>
        </references>
      </pivotArea>
    </format>
    <format dxfId="1120">
      <pivotArea dataOnly="0" labelOnly="1" outline="0" fieldPosition="0">
        <references count="3">
          <reference field="1" count="1" selected="0">
            <x v="1"/>
          </reference>
          <reference field="2" count="1" selected="0">
            <x v="10"/>
          </reference>
          <reference field="71" count="2">
            <x v="28"/>
            <x v="44"/>
          </reference>
        </references>
      </pivotArea>
    </format>
    <format dxfId="1119">
      <pivotArea dataOnly="0" labelOnly="1" outline="0" fieldPosition="0">
        <references count="3">
          <reference field="1" count="1" selected="0">
            <x v="1"/>
          </reference>
          <reference field="2" count="1" selected="0">
            <x v="11"/>
          </reference>
          <reference field="71" count="2">
            <x v="19"/>
            <x v="25"/>
          </reference>
        </references>
      </pivotArea>
    </format>
    <format dxfId="1118">
      <pivotArea dataOnly="0" labelOnly="1" outline="0" fieldPosition="0">
        <references count="3">
          <reference field="1" count="1" selected="0">
            <x v="1"/>
          </reference>
          <reference field="2" count="1" selected="0">
            <x v="12"/>
          </reference>
          <reference field="71" count="1">
            <x v="7"/>
          </reference>
        </references>
      </pivotArea>
    </format>
    <format dxfId="1117">
      <pivotArea dataOnly="0" labelOnly="1" outline="0" fieldPosition="0">
        <references count="3">
          <reference field="1" count="1" selected="0">
            <x v="1"/>
          </reference>
          <reference field="2" count="1" selected="0">
            <x v="13"/>
          </reference>
          <reference field="71" count="5">
            <x v="12"/>
            <x v="21"/>
            <x v="34"/>
            <x v="38"/>
            <x v="39"/>
          </reference>
        </references>
      </pivotArea>
    </format>
    <format dxfId="1116">
      <pivotArea dataOnly="0" labelOnly="1" outline="0" fieldPosition="0">
        <references count="3">
          <reference field="1" count="1" selected="0">
            <x v="1"/>
          </reference>
          <reference field="2" count="1" selected="0">
            <x v="14"/>
          </reference>
          <reference field="71" count="2">
            <x v="14"/>
            <x v="40"/>
          </reference>
        </references>
      </pivotArea>
    </format>
    <format dxfId="1115">
      <pivotArea type="all" dataOnly="0" outline="0" fieldPosition="0"/>
    </format>
    <format dxfId="1114">
      <pivotArea field="1" type="button" dataOnly="0" labelOnly="1" outline="0" axis="axisRow" fieldPosition="0"/>
    </format>
    <format dxfId="1113">
      <pivotArea field="2" type="button" dataOnly="0" labelOnly="1" outline="0" axis="axisRow" fieldPosition="1"/>
    </format>
    <format dxfId="1112">
      <pivotArea field="71" type="button" dataOnly="0" labelOnly="1" outline="0" axis="axisRow" fieldPosition="2"/>
    </format>
    <format dxfId="1111">
      <pivotArea dataOnly="0" labelOnly="1" outline="0" fieldPosition="0">
        <references count="1">
          <reference field="1" count="0"/>
        </references>
      </pivotArea>
    </format>
    <format dxfId="1110">
      <pivotArea dataOnly="0" labelOnly="1" outline="0" fieldPosition="0">
        <references count="2">
          <reference field="1" count="1" selected="0">
            <x v="0"/>
          </reference>
          <reference field="2" count="5">
            <x v="1"/>
            <x v="2"/>
            <x v="3"/>
            <x v="4"/>
            <x v="5"/>
          </reference>
        </references>
      </pivotArea>
    </format>
    <format dxfId="1109">
      <pivotArea dataOnly="0" labelOnly="1" outline="0" fieldPosition="0">
        <references count="2">
          <reference field="1" count="1" selected="0">
            <x v="1"/>
          </reference>
          <reference field="2" count="9">
            <x v="6"/>
            <x v="7"/>
            <x v="8"/>
            <x v="9"/>
            <x v="10"/>
            <x v="11"/>
            <x v="12"/>
            <x v="13"/>
            <x v="14"/>
          </reference>
        </references>
      </pivotArea>
    </format>
    <format dxfId="1108">
      <pivotArea dataOnly="0" labelOnly="1" outline="0" fieldPosition="0">
        <references count="3">
          <reference field="1" count="1" selected="0">
            <x v="0"/>
          </reference>
          <reference field="2" count="1" selected="0">
            <x v="1"/>
          </reference>
          <reference field="71" count="1">
            <x v="31"/>
          </reference>
        </references>
      </pivotArea>
    </format>
    <format dxfId="1107">
      <pivotArea dataOnly="0" labelOnly="1" outline="0" fieldPosition="0">
        <references count="3">
          <reference field="1" count="1" selected="0">
            <x v="0"/>
          </reference>
          <reference field="2" count="1" selected="0">
            <x v="2"/>
          </reference>
          <reference field="71" count="2">
            <x v="18"/>
            <x v="24"/>
          </reference>
        </references>
      </pivotArea>
    </format>
    <format dxfId="1106">
      <pivotArea dataOnly="0" labelOnly="1" outline="0" fieldPosition="0">
        <references count="3">
          <reference field="1" count="1" selected="0">
            <x v="0"/>
          </reference>
          <reference field="2" count="1" selected="0">
            <x v="3"/>
          </reference>
          <reference field="71" count="1">
            <x v="10"/>
          </reference>
        </references>
      </pivotArea>
    </format>
    <format dxfId="1105">
      <pivotArea dataOnly="0" labelOnly="1" outline="0" fieldPosition="0">
        <references count="3">
          <reference field="1" count="1" selected="0">
            <x v="0"/>
          </reference>
          <reference field="2" count="1" selected="0">
            <x v="4"/>
          </reference>
          <reference field="71" count="1">
            <x v="0"/>
          </reference>
        </references>
      </pivotArea>
    </format>
    <format dxfId="1104">
      <pivotArea dataOnly="0" labelOnly="1" outline="0" fieldPosition="0">
        <references count="3">
          <reference field="1" count="1" selected="0">
            <x v="0"/>
          </reference>
          <reference field="2" count="1" selected="0">
            <x v="5"/>
          </reference>
          <reference field="71" count="2">
            <x v="27"/>
            <x v="36"/>
          </reference>
        </references>
      </pivotArea>
    </format>
    <format dxfId="1103">
      <pivotArea dataOnly="0" labelOnly="1" outline="0" fieldPosition="0">
        <references count="3">
          <reference field="1" count="1" selected="0">
            <x v="1"/>
          </reference>
          <reference field="2" count="1" selected="0">
            <x v="6"/>
          </reference>
          <reference field="71" count="2">
            <x v="6"/>
            <x v="37"/>
          </reference>
        </references>
      </pivotArea>
    </format>
    <format dxfId="1102">
      <pivotArea dataOnly="0" labelOnly="1" outline="0" fieldPosition="0">
        <references count="3">
          <reference field="1" count="1" selected="0">
            <x v="1"/>
          </reference>
          <reference field="2" count="1" selected="0">
            <x v="7"/>
          </reference>
          <reference field="71" count="2">
            <x v="9"/>
            <x v="46"/>
          </reference>
        </references>
      </pivotArea>
    </format>
    <format dxfId="1101">
      <pivotArea dataOnly="0" labelOnly="1" outline="0" fieldPosition="0">
        <references count="3">
          <reference field="1" count="1" selected="0">
            <x v="1"/>
          </reference>
          <reference field="2" count="1" selected="0">
            <x v="8"/>
          </reference>
          <reference field="71" count="2">
            <x v="16"/>
            <x v="45"/>
          </reference>
        </references>
      </pivotArea>
    </format>
    <format dxfId="1100">
      <pivotArea dataOnly="0" labelOnly="1" outline="0" fieldPosition="0">
        <references count="3">
          <reference field="1" count="1" selected="0">
            <x v="1"/>
          </reference>
          <reference field="2" count="1" selected="0">
            <x v="9"/>
          </reference>
          <reference field="71" count="2">
            <x v="8"/>
            <x v="23"/>
          </reference>
        </references>
      </pivotArea>
    </format>
    <format dxfId="1099">
      <pivotArea dataOnly="0" labelOnly="1" outline="0" fieldPosition="0">
        <references count="3">
          <reference field="1" count="1" selected="0">
            <x v="1"/>
          </reference>
          <reference field="2" count="1" selected="0">
            <x v="10"/>
          </reference>
          <reference field="71" count="2">
            <x v="28"/>
            <x v="44"/>
          </reference>
        </references>
      </pivotArea>
    </format>
    <format dxfId="1098">
      <pivotArea dataOnly="0" labelOnly="1" outline="0" fieldPosition="0">
        <references count="3">
          <reference field="1" count="1" selected="0">
            <x v="1"/>
          </reference>
          <reference field="2" count="1" selected="0">
            <x v="11"/>
          </reference>
          <reference field="71" count="2">
            <x v="19"/>
            <x v="25"/>
          </reference>
        </references>
      </pivotArea>
    </format>
    <format dxfId="1097">
      <pivotArea dataOnly="0" labelOnly="1" outline="0" fieldPosition="0">
        <references count="3">
          <reference field="1" count="1" selected="0">
            <x v="1"/>
          </reference>
          <reference field="2" count="1" selected="0">
            <x v="12"/>
          </reference>
          <reference field="71" count="1">
            <x v="7"/>
          </reference>
        </references>
      </pivotArea>
    </format>
    <format dxfId="1096">
      <pivotArea dataOnly="0" labelOnly="1" outline="0" fieldPosition="0">
        <references count="3">
          <reference field="1" count="1" selected="0">
            <x v="1"/>
          </reference>
          <reference field="2" count="1" selected="0">
            <x v="13"/>
          </reference>
          <reference field="71" count="5">
            <x v="12"/>
            <x v="21"/>
            <x v="34"/>
            <x v="38"/>
            <x v="39"/>
          </reference>
        </references>
      </pivotArea>
    </format>
    <format dxfId="1095">
      <pivotArea dataOnly="0" labelOnly="1" outline="0" fieldPosition="0">
        <references count="3">
          <reference field="1" count="1" selected="0">
            <x v="1"/>
          </reference>
          <reference field="2" count="1" selected="0">
            <x v="14"/>
          </reference>
          <reference field="71" count="2">
            <x v="14"/>
            <x v="40"/>
          </reference>
        </references>
      </pivotArea>
    </format>
    <format dxfId="1094">
      <pivotArea type="all" dataOnly="0" outline="0" fieldPosition="0"/>
    </format>
    <format dxfId="1093">
      <pivotArea field="1" type="button" dataOnly="0" labelOnly="1" outline="0" axis="axisRow" fieldPosition="0"/>
    </format>
    <format dxfId="1092">
      <pivotArea field="2" type="button" dataOnly="0" labelOnly="1" outline="0" axis="axisRow" fieldPosition="1"/>
    </format>
    <format dxfId="1091">
      <pivotArea field="71" type="button" dataOnly="0" labelOnly="1" outline="0" axis="axisRow" fieldPosition="2"/>
    </format>
    <format dxfId="1090">
      <pivotArea dataOnly="0" labelOnly="1" outline="0" fieldPosition="0">
        <references count="1">
          <reference field="1" count="0"/>
        </references>
      </pivotArea>
    </format>
    <format dxfId="1089">
      <pivotArea dataOnly="0" labelOnly="1" outline="0" fieldPosition="0">
        <references count="2">
          <reference field="1" count="1" selected="0">
            <x v="0"/>
          </reference>
          <reference field="2" count="5">
            <x v="1"/>
            <x v="2"/>
            <x v="3"/>
            <x v="4"/>
            <x v="5"/>
          </reference>
        </references>
      </pivotArea>
    </format>
    <format dxfId="1088">
      <pivotArea dataOnly="0" labelOnly="1" outline="0" fieldPosition="0">
        <references count="2">
          <reference field="1" count="1" selected="0">
            <x v="1"/>
          </reference>
          <reference field="2" count="9">
            <x v="6"/>
            <x v="7"/>
            <x v="8"/>
            <x v="9"/>
            <x v="10"/>
            <x v="11"/>
            <x v="12"/>
            <x v="13"/>
            <x v="14"/>
          </reference>
        </references>
      </pivotArea>
    </format>
    <format dxfId="1087">
      <pivotArea dataOnly="0" labelOnly="1" outline="0" fieldPosition="0">
        <references count="3">
          <reference field="1" count="1" selected="0">
            <x v="0"/>
          </reference>
          <reference field="2" count="1" selected="0">
            <x v="1"/>
          </reference>
          <reference field="71" count="1">
            <x v="31"/>
          </reference>
        </references>
      </pivotArea>
    </format>
    <format dxfId="1086">
      <pivotArea dataOnly="0" labelOnly="1" outline="0" fieldPosition="0">
        <references count="3">
          <reference field="1" count="1" selected="0">
            <x v="0"/>
          </reference>
          <reference field="2" count="1" selected="0">
            <x v="2"/>
          </reference>
          <reference field="71" count="2">
            <x v="18"/>
            <x v="24"/>
          </reference>
        </references>
      </pivotArea>
    </format>
    <format dxfId="1085">
      <pivotArea dataOnly="0" labelOnly="1" outline="0" fieldPosition="0">
        <references count="3">
          <reference field="1" count="1" selected="0">
            <x v="0"/>
          </reference>
          <reference field="2" count="1" selected="0">
            <x v="3"/>
          </reference>
          <reference field="71" count="1">
            <x v="10"/>
          </reference>
        </references>
      </pivotArea>
    </format>
    <format dxfId="1084">
      <pivotArea dataOnly="0" labelOnly="1" outline="0" fieldPosition="0">
        <references count="3">
          <reference field="1" count="1" selected="0">
            <x v="0"/>
          </reference>
          <reference field="2" count="1" selected="0">
            <x v="4"/>
          </reference>
          <reference field="71" count="1">
            <x v="0"/>
          </reference>
        </references>
      </pivotArea>
    </format>
    <format dxfId="1083">
      <pivotArea dataOnly="0" labelOnly="1" outline="0" fieldPosition="0">
        <references count="3">
          <reference field="1" count="1" selected="0">
            <x v="0"/>
          </reference>
          <reference field="2" count="1" selected="0">
            <x v="5"/>
          </reference>
          <reference field="71" count="2">
            <x v="27"/>
            <x v="36"/>
          </reference>
        </references>
      </pivotArea>
    </format>
    <format dxfId="1082">
      <pivotArea dataOnly="0" labelOnly="1" outline="0" fieldPosition="0">
        <references count="3">
          <reference field="1" count="1" selected="0">
            <x v="1"/>
          </reference>
          <reference field="2" count="1" selected="0">
            <x v="6"/>
          </reference>
          <reference field="71" count="2">
            <x v="6"/>
            <x v="37"/>
          </reference>
        </references>
      </pivotArea>
    </format>
    <format dxfId="1081">
      <pivotArea dataOnly="0" labelOnly="1" outline="0" fieldPosition="0">
        <references count="3">
          <reference field="1" count="1" selected="0">
            <x v="1"/>
          </reference>
          <reference field="2" count="1" selected="0">
            <x v="7"/>
          </reference>
          <reference field="71" count="2">
            <x v="9"/>
            <x v="46"/>
          </reference>
        </references>
      </pivotArea>
    </format>
    <format dxfId="1080">
      <pivotArea dataOnly="0" labelOnly="1" outline="0" fieldPosition="0">
        <references count="3">
          <reference field="1" count="1" selected="0">
            <x v="1"/>
          </reference>
          <reference field="2" count="1" selected="0">
            <x v="8"/>
          </reference>
          <reference field="71" count="2">
            <x v="16"/>
            <x v="45"/>
          </reference>
        </references>
      </pivotArea>
    </format>
    <format dxfId="1079">
      <pivotArea dataOnly="0" labelOnly="1" outline="0" fieldPosition="0">
        <references count="3">
          <reference field="1" count="1" selected="0">
            <x v="1"/>
          </reference>
          <reference field="2" count="1" selected="0">
            <x v="9"/>
          </reference>
          <reference field="71" count="2">
            <x v="8"/>
            <x v="23"/>
          </reference>
        </references>
      </pivotArea>
    </format>
    <format dxfId="1078">
      <pivotArea dataOnly="0" labelOnly="1" outline="0" fieldPosition="0">
        <references count="3">
          <reference field="1" count="1" selected="0">
            <x v="1"/>
          </reference>
          <reference field="2" count="1" selected="0">
            <x v="10"/>
          </reference>
          <reference field="71" count="2">
            <x v="28"/>
            <x v="44"/>
          </reference>
        </references>
      </pivotArea>
    </format>
    <format dxfId="1077">
      <pivotArea dataOnly="0" labelOnly="1" outline="0" fieldPosition="0">
        <references count="3">
          <reference field="1" count="1" selected="0">
            <x v="1"/>
          </reference>
          <reference field="2" count="1" selected="0">
            <x v="11"/>
          </reference>
          <reference field="71" count="2">
            <x v="19"/>
            <x v="25"/>
          </reference>
        </references>
      </pivotArea>
    </format>
    <format dxfId="1076">
      <pivotArea dataOnly="0" labelOnly="1" outline="0" fieldPosition="0">
        <references count="3">
          <reference field="1" count="1" selected="0">
            <x v="1"/>
          </reference>
          <reference field="2" count="1" selected="0">
            <x v="12"/>
          </reference>
          <reference field="71" count="1">
            <x v="7"/>
          </reference>
        </references>
      </pivotArea>
    </format>
    <format dxfId="1075">
      <pivotArea dataOnly="0" labelOnly="1" outline="0" fieldPosition="0">
        <references count="3">
          <reference field="1" count="1" selected="0">
            <x v="1"/>
          </reference>
          <reference field="2" count="1" selected="0">
            <x v="13"/>
          </reference>
          <reference field="71" count="5">
            <x v="12"/>
            <x v="21"/>
            <x v="34"/>
            <x v="38"/>
            <x v="39"/>
          </reference>
        </references>
      </pivotArea>
    </format>
    <format dxfId="1074">
      <pivotArea dataOnly="0" labelOnly="1" outline="0" fieldPosition="0">
        <references count="3">
          <reference field="1" count="1" selected="0">
            <x v="1"/>
          </reference>
          <reference field="2" count="1" selected="0">
            <x v="14"/>
          </reference>
          <reference field="71" count="2">
            <x v="14"/>
            <x v="40"/>
          </reference>
        </references>
      </pivotArea>
    </format>
  </formats>
  <pivotTableStyleInfo name="PivotStyleMedium12"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442BC05B-B6D1-44FB-B1DE-934F77592211}" name="TablaDinámica36"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74:C76"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sortType="descending">
      <items count="3">
        <item x="0"/>
        <item x="1"/>
        <item t="default"/>
      </items>
      <autoSortScope>
        <pivotArea dataOnly="0" outline="0" fieldPosition="0">
          <references count="1">
            <reference field="4294967294" count="1" selected="0">
              <x v="1"/>
            </reference>
          </references>
        </pivotArea>
      </autoSortScope>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13"/>
  </rowFields>
  <rowItems count="2">
    <i>
      <x/>
    </i>
    <i t="grand">
      <x/>
    </i>
  </rowItems>
  <colFields count="1">
    <field x="-2"/>
  </colFields>
  <colItems count="2">
    <i>
      <x/>
    </i>
    <i i="1">
      <x v="1"/>
    </i>
  </colItems>
  <dataFields count="2">
    <dataField name="Cuenta de 6¿Se utilizó alguna frase de halago durante el saludo?" fld="13" subtotal="count" baseField="0" baseItem="0"/>
    <dataField name="Cuenta de 6¿Se utilizó alguna frase de halago durante el saludo?2" fld="13" subtotal="count" showDataAs="percentOfCol" baseField="0" baseItem="0" numFmtId="164"/>
  </dataFields>
  <formats count="14">
    <format dxfId="34">
      <pivotArea outline="0" collapsedLevelsAreSubtotals="1" fieldPosition="0"/>
    </format>
    <format dxfId="33">
      <pivotArea outline="0" fieldPosition="0">
        <references count="1">
          <reference field="4294967294" count="1">
            <x v="1"/>
          </reference>
        </references>
      </pivotArea>
    </format>
    <format dxfId="32">
      <pivotArea type="all" dataOnly="0" outline="0" fieldPosition="0"/>
    </format>
    <format dxfId="31">
      <pivotArea outline="0" collapsedLevelsAreSubtotals="1" fieldPosition="0"/>
    </format>
    <format dxfId="30">
      <pivotArea field="13" type="button" dataOnly="0" labelOnly="1" outline="0" axis="axisRow" fieldPosition="0"/>
    </format>
    <format dxfId="29">
      <pivotArea dataOnly="0" labelOnly="1" outline="0" fieldPosition="0">
        <references count="1">
          <reference field="13" count="0"/>
        </references>
      </pivotArea>
    </format>
    <format dxfId="28">
      <pivotArea dataOnly="0" labelOnly="1" grandRow="1" outline="0" fieldPosition="0"/>
    </format>
    <format dxfId="27">
      <pivotArea dataOnly="0" labelOnly="1" outline="0" fieldPosition="0">
        <references count="1">
          <reference field="4294967294" count="2">
            <x v="0"/>
            <x v="1"/>
          </reference>
        </references>
      </pivotArea>
    </format>
    <format dxfId="26">
      <pivotArea type="all" dataOnly="0" outline="0" fieldPosition="0"/>
    </format>
    <format dxfId="25">
      <pivotArea outline="0" collapsedLevelsAreSubtotals="1" fieldPosition="0"/>
    </format>
    <format dxfId="24">
      <pivotArea field="13" type="button" dataOnly="0" labelOnly="1" outline="0" axis="axisRow" fieldPosition="0"/>
    </format>
    <format dxfId="23">
      <pivotArea dataOnly="0" labelOnly="1" outline="0" fieldPosition="0">
        <references count="1">
          <reference field="13" count="0"/>
        </references>
      </pivotArea>
    </format>
    <format dxfId="22">
      <pivotArea dataOnly="0" labelOnly="1" grandRow="1" outline="0" fieldPosition="0"/>
    </format>
    <format dxfId="21">
      <pivotArea dataOnly="0" labelOnly="1" outline="0" fieldPosition="0">
        <references count="1">
          <reference field="4294967294" count="2">
            <x v="0"/>
            <x v="1"/>
          </reference>
        </references>
      </pivotArea>
    </format>
  </formats>
  <pivotTableStyleInfo name="PivotStyleMedium13"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84571EDA-F8B3-4CB2-836B-11B9C42D9993}" name="TablaDinámica41"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104:C106"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4">
        <item x="0"/>
        <item x="1"/>
        <item m="1" x="2"/>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17"/>
  </rowFields>
  <rowItems count="2">
    <i>
      <x v="1"/>
    </i>
    <i t="grand">
      <x/>
    </i>
  </rowItems>
  <colFields count="1">
    <field x="-2"/>
  </colFields>
  <colItems count="2">
    <i>
      <x/>
    </i>
    <i i="1">
      <x v="1"/>
    </i>
  </colItems>
  <dataFields count="2">
    <dataField name="Cuenta de 10¿Hace alguna confirmación y ampliación de solicitud de datos personales del cliente?" fld="17" subtotal="count" baseField="0" baseItem="0"/>
    <dataField name="Cuenta de 10¿Hace alguna confirmación y ampliación de solicitud de datos personales del cliente?2" fld="17" subtotal="count" showDataAs="percentOfCol" baseField="0" baseItem="0" numFmtId="164"/>
  </dataFields>
  <formats count="14">
    <format dxfId="48">
      <pivotArea outline="0" collapsedLevelsAreSubtotals="1" fieldPosition="0"/>
    </format>
    <format dxfId="47">
      <pivotArea outline="0" fieldPosition="0">
        <references count="1">
          <reference field="4294967294" count="1">
            <x v="1"/>
          </reference>
        </references>
      </pivotArea>
    </format>
    <format dxfId="46">
      <pivotArea type="all" dataOnly="0" outline="0" fieldPosition="0"/>
    </format>
    <format dxfId="45">
      <pivotArea outline="0" collapsedLevelsAreSubtotals="1" fieldPosition="0"/>
    </format>
    <format dxfId="44">
      <pivotArea field="17" type="button" dataOnly="0" labelOnly="1" outline="0" axis="axisRow" fieldPosition="0"/>
    </format>
    <format dxfId="43">
      <pivotArea dataOnly="0" labelOnly="1" outline="0" fieldPosition="0">
        <references count="1">
          <reference field="17" count="0"/>
        </references>
      </pivotArea>
    </format>
    <format dxfId="42">
      <pivotArea dataOnly="0" labelOnly="1" grandRow="1" outline="0" fieldPosition="0"/>
    </format>
    <format dxfId="41">
      <pivotArea dataOnly="0" labelOnly="1" outline="0" fieldPosition="0">
        <references count="1">
          <reference field="4294967294" count="2">
            <x v="0"/>
            <x v="1"/>
          </reference>
        </references>
      </pivotArea>
    </format>
    <format dxfId="40">
      <pivotArea type="all" dataOnly="0" outline="0" fieldPosition="0"/>
    </format>
    <format dxfId="39">
      <pivotArea outline="0" collapsedLevelsAreSubtotals="1" fieldPosition="0"/>
    </format>
    <format dxfId="38">
      <pivotArea field="17" type="button" dataOnly="0" labelOnly="1" outline="0" axis="axisRow" fieldPosition="0"/>
    </format>
    <format dxfId="37">
      <pivotArea dataOnly="0" labelOnly="1" outline="0" fieldPosition="0">
        <references count="1">
          <reference field="17" count="0"/>
        </references>
      </pivotArea>
    </format>
    <format dxfId="36">
      <pivotArea dataOnly="0" labelOnly="1" grandRow="1" outline="0" fieldPosition="0"/>
    </format>
    <format dxfId="35">
      <pivotArea dataOnly="0" labelOnly="1" outline="0" fieldPosition="0">
        <references count="1">
          <reference field="4294967294" count="2">
            <x v="0"/>
            <x v="1"/>
          </reference>
        </references>
      </pivotArea>
    </format>
  </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98FC9F62-DCCE-43AE-B453-3A600DB8CDC1}" name="TablaDinámica23"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M149:N150"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5">
        <item x="1"/>
        <item x="2"/>
        <item x="3"/>
        <item h="1"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41"/>
  </rowFields>
  <rowItems count="1">
    <i t="grand">
      <x/>
    </i>
  </rowItems>
  <colItems count="1">
    <i/>
  </colItems>
  <dataFields count="1">
    <dataField name="Cuenta de 12,3" fld="41" subtotal="count" baseField="0" baseItem="0"/>
  </dataFields>
  <formats count="13">
    <format dxfId="61">
      <pivotArea outline="0" collapsedLevelsAreSubtotals="1" fieldPosition="0"/>
    </format>
    <format dxfId="60">
      <pivotArea type="all" dataOnly="0" outline="0" fieldPosition="0"/>
    </format>
    <format dxfId="59">
      <pivotArea outline="0" collapsedLevelsAreSubtotals="1" fieldPosition="0"/>
    </format>
    <format dxfId="58">
      <pivotArea field="41" type="button" dataOnly="0" labelOnly="1" outline="0" axis="axisRow" fieldPosition="0"/>
    </format>
    <format dxfId="57">
      <pivotArea dataOnly="0" labelOnly="1" outline="0" fieldPosition="0">
        <references count="1">
          <reference field="41" count="0"/>
        </references>
      </pivotArea>
    </format>
    <format dxfId="56">
      <pivotArea dataOnly="0" labelOnly="1" grandRow="1" outline="0" fieldPosition="0"/>
    </format>
    <format dxfId="55">
      <pivotArea dataOnly="0" labelOnly="1" outline="0" axis="axisValues" fieldPosition="0"/>
    </format>
    <format dxfId="54">
      <pivotArea type="all" dataOnly="0" outline="0" fieldPosition="0"/>
    </format>
    <format dxfId="53">
      <pivotArea outline="0" collapsedLevelsAreSubtotals="1" fieldPosition="0"/>
    </format>
    <format dxfId="52">
      <pivotArea field="41" type="button" dataOnly="0" labelOnly="1" outline="0" axis="axisRow" fieldPosition="0"/>
    </format>
    <format dxfId="51">
      <pivotArea dataOnly="0" labelOnly="1" outline="0" fieldPosition="0">
        <references count="1">
          <reference field="41" count="0"/>
        </references>
      </pivotArea>
    </format>
    <format dxfId="50">
      <pivotArea dataOnly="0" labelOnly="1" grandRow="1" outline="0" fieldPosition="0"/>
    </format>
    <format dxfId="49">
      <pivotArea dataOnly="0" labelOnly="1" outline="0" axis="axisValues" fieldPosition="0"/>
    </format>
  </formats>
  <pivotTableStyleInfo name="PivotStyleMedium5"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DE2787D7-1BCB-47A5-B0B4-72A1B90EE913}" name="Tabla dinámica1"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6:C8" firstHeaderRow="0" firstDataRow="1" firstDataCol="1"/>
  <pivotFields count="73">
    <pivotField compact="0" outline="0" showAll="0"/>
    <pivotField compact="0" outline="0" showAll="0">
      <items count="3">
        <item x="1"/>
        <item x="0"/>
        <item t="default"/>
      </items>
    </pivotField>
    <pivotField axis="axisRow" dataField="1" compact="0" outline="0" showAll="0">
      <items count="19">
        <item h="1" x="11"/>
        <item h="1" x="12"/>
        <item h="1" x="13"/>
        <item h="1" x="5"/>
        <item h="1" x="3"/>
        <item x="8"/>
        <item h="1" m="1" x="16"/>
        <item h="1" x="9"/>
        <item h="1" x="7"/>
        <item h="1" x="4"/>
        <item h="1" x="0"/>
        <item h="1" m="1" x="15"/>
        <item h="1" m="1" x="17"/>
        <item h="1" x="10"/>
        <item h="1" m="1" x="14"/>
        <item h="1" x="6"/>
        <item h="1" x="1"/>
        <item h="1" x="2"/>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2"/>
  </rowFields>
  <rowItems count="2">
    <i>
      <x v="5"/>
    </i>
    <i t="grand">
      <x/>
    </i>
  </rowItems>
  <colFields count="1">
    <field x="-2"/>
  </colFields>
  <colItems count="2">
    <i>
      <x/>
    </i>
    <i i="1">
      <x v="1"/>
    </i>
  </colItems>
  <dataFields count="2">
    <dataField name="Cuenta de Sala de Ventas " fld="2" subtotal="count" baseField="0" baseItem="0"/>
    <dataField name="Cuenta de Sala de Ventas 2" fld="2" subtotal="count" showDataAs="percentOfCol" baseField="2" baseItem="7" numFmtId="164"/>
  </dataFields>
  <formats count="12">
    <format dxfId="73">
      <pivotArea outline="0" collapsedLevelsAreSubtotals="1" fieldPosition="0"/>
    </format>
    <format dxfId="72">
      <pivotArea type="all" dataOnly="0" outline="0" fieldPosition="0"/>
    </format>
    <format dxfId="71">
      <pivotArea outline="0" collapsedLevelsAreSubtotals="1" fieldPosition="0"/>
    </format>
    <format dxfId="70">
      <pivotArea field="2" type="button" dataOnly="0" labelOnly="1" outline="0" axis="axisRow" fieldPosition="0"/>
    </format>
    <format dxfId="69">
      <pivotArea dataOnly="0" labelOnly="1" outline="0" fieldPosition="0">
        <references count="1">
          <reference field="2" count="0"/>
        </references>
      </pivotArea>
    </format>
    <format dxfId="68">
      <pivotArea dataOnly="0" labelOnly="1" grandRow="1" outline="0" fieldPosition="0"/>
    </format>
    <format dxfId="67">
      <pivotArea type="all" dataOnly="0" outline="0" fieldPosition="0"/>
    </format>
    <format dxfId="66">
      <pivotArea outline="0" collapsedLevelsAreSubtotals="1" fieldPosition="0"/>
    </format>
    <format dxfId="65">
      <pivotArea field="2" type="button" dataOnly="0" labelOnly="1" outline="0" axis="axisRow" fieldPosition="0"/>
    </format>
    <format dxfId="64">
      <pivotArea dataOnly="0" labelOnly="1" outline="0" fieldPosition="0">
        <references count="1">
          <reference field="2" count="0"/>
        </references>
      </pivotArea>
    </format>
    <format dxfId="63">
      <pivotArea dataOnly="0" labelOnly="1" grandRow="1" outline="0" fieldPosition="0"/>
    </format>
    <format dxfId="62">
      <pivotArea outline="0" fieldPosition="0">
        <references count="1">
          <reference field="4294967294" count="1">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88496FEB-38B8-4EF9-97C3-B62295DF1027}" name="TablaDinámica31"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46:C48"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axis="axisRow" dataField="1" compact="0" outline="0" showAll="0">
      <items count="2">
        <item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8"/>
  </rowFields>
  <rowItems count="2">
    <i>
      <x/>
    </i>
    <i t="grand">
      <x/>
    </i>
  </rowItems>
  <colFields count="1">
    <field x="-2"/>
  </colFields>
  <colItems count="2">
    <i>
      <x/>
    </i>
    <i i="1">
      <x v="1"/>
    </i>
  </colItems>
  <dataFields count="2">
    <dataField name="Cuenta de 1¿El saludo fue amigable y profesional? Muy buenos días/tardes, según sea el caso.  " fld="8" subtotal="count" baseField="0" baseItem="0"/>
    <dataField name="Cuenta de 1¿El saludo fue amigable y profesional? Muy buenos días/tardes, según sea el caso.  2" fld="8" subtotal="count" showDataAs="percentOfCol" baseField="0" baseItem="0" numFmtId="164"/>
  </dataFields>
  <formats count="14">
    <format dxfId="87">
      <pivotArea outline="0" collapsedLevelsAreSubtotals="1" fieldPosition="0"/>
    </format>
    <format dxfId="86">
      <pivotArea outline="0" fieldPosition="0">
        <references count="1">
          <reference field="4294967294" count="1">
            <x v="1"/>
          </reference>
        </references>
      </pivotArea>
    </format>
    <format dxfId="85">
      <pivotArea type="all" dataOnly="0" outline="0" fieldPosition="0"/>
    </format>
    <format dxfId="84">
      <pivotArea outline="0" collapsedLevelsAreSubtotals="1" fieldPosition="0"/>
    </format>
    <format dxfId="83">
      <pivotArea field="8" type="button" dataOnly="0" labelOnly="1" outline="0" axis="axisRow" fieldPosition="0"/>
    </format>
    <format dxfId="82">
      <pivotArea dataOnly="0" labelOnly="1" outline="0" fieldPosition="0">
        <references count="1">
          <reference field="8" count="0"/>
        </references>
      </pivotArea>
    </format>
    <format dxfId="81">
      <pivotArea dataOnly="0" labelOnly="1" grandRow="1" outline="0" fieldPosition="0"/>
    </format>
    <format dxfId="80">
      <pivotArea dataOnly="0" labelOnly="1" outline="0" fieldPosition="0">
        <references count="1">
          <reference field="4294967294" count="2">
            <x v="0"/>
            <x v="1"/>
          </reference>
        </references>
      </pivotArea>
    </format>
    <format dxfId="79">
      <pivotArea type="all" dataOnly="0" outline="0" fieldPosition="0"/>
    </format>
    <format dxfId="78">
      <pivotArea outline="0" collapsedLevelsAreSubtotals="1" fieldPosition="0"/>
    </format>
    <format dxfId="77">
      <pivotArea field="8" type="button" dataOnly="0" labelOnly="1" outline="0" axis="axisRow" fieldPosition="0"/>
    </format>
    <format dxfId="76">
      <pivotArea dataOnly="0" labelOnly="1" outline="0" fieldPosition="0">
        <references count="1">
          <reference field="8" count="0"/>
        </references>
      </pivotArea>
    </format>
    <format dxfId="75">
      <pivotArea dataOnly="0" labelOnly="1" grandRow="1" outline="0" fieldPosition="0"/>
    </format>
    <format dxfId="74">
      <pivotArea dataOnly="0" labelOnly="1" outline="0" fieldPosition="0">
        <references count="1">
          <reference field="4294967294" count="2">
            <x v="0"/>
            <x v="1"/>
          </reference>
        </references>
      </pivotArea>
    </format>
  </formats>
  <pivotTableStyleInfo name="PivotStyleMedium13"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8.xml><?xml version="1.0" encoding="utf-8"?>
<pivotTableDefinition xmlns="http://schemas.openxmlformats.org/spreadsheetml/2006/main" xmlns:mc="http://schemas.openxmlformats.org/markup-compatibility/2006" xmlns:xr="http://schemas.microsoft.com/office/spreadsheetml/2014/revision" mc:Ignorable="xr" xr:uid="{FAE32F7F-651B-448B-B6F0-EA7E2CCD2BB2}" name="TablaDinámica55"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219:C221"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sortType="descending">
      <items count="5">
        <item m="1" x="3"/>
        <item x="0"/>
        <item x="1"/>
        <item m="1" x="2"/>
        <item t="default"/>
      </items>
      <autoSortScope>
        <pivotArea dataOnly="0" outline="0" fieldPosition="0">
          <references count="1">
            <reference field="4294967294" count="1" selected="0">
              <x v="1"/>
            </reference>
          </references>
        </pivotArea>
      </autoSortScope>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60"/>
  </rowFields>
  <rowItems count="2">
    <i>
      <x v="2"/>
    </i>
    <i t="grand">
      <x/>
    </i>
  </rowItems>
  <colFields count="1">
    <field x="-2"/>
  </colFields>
  <colItems count="2">
    <i>
      <x/>
    </i>
    <i i="1">
      <x v="1"/>
    </i>
  </colItems>
  <dataFields count="2">
    <dataField name="Cuenta de 18¿Se despidió al cliente de manera cordial y profesional?" fld="60" subtotal="count" baseField="0" baseItem="0"/>
    <dataField name="Cuenta de 18¿Se despidió al cliente de manera cordial y profesional?2" fld="60" subtotal="count" showDataAs="percentOfCol" baseField="64" baseItem="0" numFmtId="164"/>
  </dataFields>
  <formats count="14">
    <format dxfId="101">
      <pivotArea outline="0" collapsedLevelsAreSubtotals="1" fieldPosition="0"/>
    </format>
    <format dxfId="100">
      <pivotArea outline="0" fieldPosition="0">
        <references count="1">
          <reference field="4294967294" count="1">
            <x v="1"/>
          </reference>
        </references>
      </pivotArea>
    </format>
    <format dxfId="99">
      <pivotArea type="all" dataOnly="0" outline="0" fieldPosition="0"/>
    </format>
    <format dxfId="98">
      <pivotArea outline="0" collapsedLevelsAreSubtotals="1" fieldPosition="0"/>
    </format>
    <format dxfId="97">
      <pivotArea field="60" type="button" dataOnly="0" labelOnly="1" outline="0" axis="axisRow" fieldPosition="0"/>
    </format>
    <format dxfId="96">
      <pivotArea dataOnly="0" labelOnly="1" outline="0" fieldPosition="0">
        <references count="1">
          <reference field="60" count="0"/>
        </references>
      </pivotArea>
    </format>
    <format dxfId="95">
      <pivotArea dataOnly="0" labelOnly="1" grandRow="1" outline="0" fieldPosition="0"/>
    </format>
    <format dxfId="94">
      <pivotArea dataOnly="0" labelOnly="1" outline="0" fieldPosition="0">
        <references count="1">
          <reference field="4294967294" count="2">
            <x v="0"/>
            <x v="1"/>
          </reference>
        </references>
      </pivotArea>
    </format>
    <format dxfId="93">
      <pivotArea type="all" dataOnly="0" outline="0" fieldPosition="0"/>
    </format>
    <format dxfId="92">
      <pivotArea outline="0" collapsedLevelsAreSubtotals="1" fieldPosition="0"/>
    </format>
    <format dxfId="91">
      <pivotArea field="60" type="button" dataOnly="0" labelOnly="1" outline="0" axis="axisRow" fieldPosition="0"/>
    </format>
    <format dxfId="90">
      <pivotArea dataOnly="0" labelOnly="1" outline="0" fieldPosition="0">
        <references count="1">
          <reference field="60" count="0"/>
        </references>
      </pivotArea>
    </format>
    <format dxfId="89">
      <pivotArea dataOnly="0" labelOnly="1" grandRow="1" outline="0" fieldPosition="0"/>
    </format>
    <format dxfId="88">
      <pivotArea dataOnly="0" labelOnly="1" outline="0" fieldPosition="0">
        <references count="1">
          <reference field="4294967294" count="2">
            <x v="0"/>
            <x v="1"/>
          </reference>
        </references>
      </pivotArea>
    </format>
  </formats>
  <pivotTableStyleInfo name="PivotStyleMedium9"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9.xml><?xml version="1.0" encoding="utf-8"?>
<pivotTableDefinition xmlns="http://schemas.openxmlformats.org/spreadsheetml/2006/main" xmlns:mc="http://schemas.openxmlformats.org/markup-compatibility/2006" xmlns:xr="http://schemas.microsoft.com/office/spreadsheetml/2014/revision" mc:Ignorable="xr" xr:uid="{DAE64EFF-DEC9-4AF8-8B35-89B12031BDFA}" name="TablaDinámica27"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I167:J169"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7">
        <item x="5"/>
        <item x="0"/>
        <item x="2"/>
        <item x="4"/>
        <item x="3"/>
        <item x="1"/>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46"/>
  </rowFields>
  <rowItems count="2">
    <i>
      <x v="5"/>
    </i>
    <i t="grand">
      <x/>
    </i>
  </rowItems>
  <colItems count="1">
    <i/>
  </colItems>
  <dataFields count="1">
    <dataField name="Cuenta de 13,2" fld="46" subtotal="count" baseField="0" baseItem="0"/>
  </dataFields>
  <formats count="13">
    <format dxfId="114">
      <pivotArea outline="0" collapsedLevelsAreSubtotals="1" fieldPosition="0"/>
    </format>
    <format dxfId="113">
      <pivotArea type="all" dataOnly="0" outline="0" fieldPosition="0"/>
    </format>
    <format dxfId="112">
      <pivotArea outline="0" collapsedLevelsAreSubtotals="1" fieldPosition="0"/>
    </format>
    <format dxfId="111">
      <pivotArea field="46" type="button" dataOnly="0" labelOnly="1" outline="0" axis="axisRow" fieldPosition="0"/>
    </format>
    <format dxfId="110">
      <pivotArea dataOnly="0" labelOnly="1" outline="0" fieldPosition="0">
        <references count="1">
          <reference field="46" count="0"/>
        </references>
      </pivotArea>
    </format>
    <format dxfId="109">
      <pivotArea dataOnly="0" labelOnly="1" grandRow="1" outline="0" fieldPosition="0"/>
    </format>
    <format dxfId="108">
      <pivotArea dataOnly="0" labelOnly="1" outline="0" axis="axisValues" fieldPosition="0"/>
    </format>
    <format dxfId="107">
      <pivotArea type="all" dataOnly="0" outline="0" fieldPosition="0"/>
    </format>
    <format dxfId="106">
      <pivotArea outline="0" collapsedLevelsAreSubtotals="1" fieldPosition="0"/>
    </format>
    <format dxfId="105">
      <pivotArea field="46" type="button" dataOnly="0" labelOnly="1" outline="0" axis="axisRow" fieldPosition="0"/>
    </format>
    <format dxfId="104">
      <pivotArea dataOnly="0" labelOnly="1" outline="0" fieldPosition="0">
        <references count="1">
          <reference field="46" count="0"/>
        </references>
      </pivotArea>
    </format>
    <format dxfId="103">
      <pivotArea dataOnly="0" labelOnly="1" grandRow="1" outline="0" fieldPosition="0"/>
    </format>
    <format dxfId="102">
      <pivotArea dataOnly="0" labelOnly="1" outline="0" axis="axisValues" fieldPosition="0"/>
    </format>
  </formats>
  <pivotTableStyleInfo name="PivotStyleMedium4"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0.xml><?xml version="1.0" encoding="utf-8"?>
<pivotTableDefinition xmlns="http://schemas.openxmlformats.org/spreadsheetml/2006/main" xmlns:mc="http://schemas.openxmlformats.org/markup-compatibility/2006" xmlns:xr="http://schemas.microsoft.com/office/spreadsheetml/2014/revision" mc:Ignorable="xr" xr:uid="{B09824F7-F944-44DB-9BEC-419AA9043539}" name="TablaDinámica51"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188:C190"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4">
        <item x="0"/>
        <item x="1"/>
        <item m="1" x="2"/>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56"/>
  </rowFields>
  <rowItems count="2">
    <i>
      <x/>
    </i>
    <i t="grand">
      <x/>
    </i>
  </rowItems>
  <colFields count="1">
    <field x="-2"/>
  </colFields>
  <colItems count="2">
    <i>
      <x/>
    </i>
    <i i="1">
      <x v="1"/>
    </i>
  </colItems>
  <dataFields count="2">
    <dataField name="Cuenta de 15 ¿El asesor demuestra habilidades persuasivas que influyen en los clientes para que continúen con el proceso de compra?" fld="56" subtotal="count" baseField="0" baseItem="0"/>
    <dataField name="Cuenta de 15 ¿El asesor demuestra habilidades persuasivas que influyen en los clientes para que continúen con el proceso de compra?2" fld="56" subtotal="count" showDataAs="percentOfCol" baseField="60" baseItem="0" numFmtId="164"/>
  </dataFields>
  <formats count="14">
    <format dxfId="128">
      <pivotArea outline="0" collapsedLevelsAreSubtotals="1" fieldPosition="0"/>
    </format>
    <format dxfId="127">
      <pivotArea outline="0" fieldPosition="0">
        <references count="1">
          <reference field="4294967294" count="1">
            <x v="1"/>
          </reference>
        </references>
      </pivotArea>
    </format>
    <format dxfId="126">
      <pivotArea type="all" dataOnly="0" outline="0" fieldPosition="0"/>
    </format>
    <format dxfId="125">
      <pivotArea outline="0" collapsedLevelsAreSubtotals="1" fieldPosition="0"/>
    </format>
    <format dxfId="124">
      <pivotArea field="56" type="button" dataOnly="0" labelOnly="1" outline="0" axis="axisRow" fieldPosition="0"/>
    </format>
    <format dxfId="123">
      <pivotArea dataOnly="0" labelOnly="1" outline="0" fieldPosition="0">
        <references count="1">
          <reference field="56" count="0"/>
        </references>
      </pivotArea>
    </format>
    <format dxfId="122">
      <pivotArea dataOnly="0" labelOnly="1" grandRow="1" outline="0" fieldPosition="0"/>
    </format>
    <format dxfId="121">
      <pivotArea dataOnly="0" labelOnly="1" outline="0" fieldPosition="0">
        <references count="1">
          <reference field="4294967294" count="2">
            <x v="0"/>
            <x v="1"/>
          </reference>
        </references>
      </pivotArea>
    </format>
    <format dxfId="120">
      <pivotArea type="all" dataOnly="0" outline="0" fieldPosition="0"/>
    </format>
    <format dxfId="119">
      <pivotArea outline="0" collapsedLevelsAreSubtotals="1" fieldPosition="0"/>
    </format>
    <format dxfId="118">
      <pivotArea field="56" type="button" dataOnly="0" labelOnly="1" outline="0" axis="axisRow" fieldPosition="0"/>
    </format>
    <format dxfId="117">
      <pivotArea dataOnly="0" labelOnly="1" outline="0" fieldPosition="0">
        <references count="1">
          <reference field="56" count="0"/>
        </references>
      </pivotArea>
    </format>
    <format dxfId="116">
      <pivotArea dataOnly="0" labelOnly="1" grandRow="1" outline="0" fieldPosition="0"/>
    </format>
    <format dxfId="115">
      <pivotArea dataOnly="0" labelOnly="1" outline="0" fieldPosition="0">
        <references count="1">
          <reference field="4294967294" count="2">
            <x v="0"/>
            <x v="1"/>
          </reference>
        </references>
      </pivotArea>
    </format>
  </formats>
  <pivotTableStyleInfo name="PivotStyleMedium4"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1.xml><?xml version="1.0" encoding="utf-8"?>
<pivotTableDefinition xmlns="http://schemas.openxmlformats.org/spreadsheetml/2006/main" xmlns:mc="http://schemas.openxmlformats.org/markup-compatibility/2006" xmlns:xr="http://schemas.microsoft.com/office/spreadsheetml/2014/revision" mc:Ignorable="xr" xr:uid="{300D083D-E271-4498-8743-865BC5F1AD06}" name="TablaDinámica26"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F167:G169"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6">
        <item x="3"/>
        <item x="4"/>
        <item x="0"/>
        <item x="2"/>
        <item x="1"/>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45"/>
  </rowFields>
  <rowItems count="2">
    <i>
      <x v="4"/>
    </i>
    <i t="grand">
      <x/>
    </i>
  </rowItems>
  <colItems count="1">
    <i/>
  </colItems>
  <dataFields count="1">
    <dataField name="Cuenta de 13,1" fld="45" subtotal="count" baseField="0" baseItem="0"/>
  </dataFields>
  <formats count="15">
    <format dxfId="143">
      <pivotArea outline="0" collapsedLevelsAreSubtotals="1" fieldPosition="0"/>
    </format>
    <format dxfId="142">
      <pivotArea type="all" dataOnly="0" outline="0" fieldPosition="0"/>
    </format>
    <format dxfId="141">
      <pivotArea outline="0" collapsedLevelsAreSubtotals="1" fieldPosition="0"/>
    </format>
    <format dxfId="140">
      <pivotArea field="45" type="button" dataOnly="0" labelOnly="1" outline="0" axis="axisRow" fieldPosition="0"/>
    </format>
    <format dxfId="139">
      <pivotArea dataOnly="0" labelOnly="1" outline="0" fieldPosition="0">
        <references count="1">
          <reference field="45" count="0"/>
        </references>
      </pivotArea>
    </format>
    <format dxfId="138">
      <pivotArea dataOnly="0" labelOnly="1" grandRow="1" outline="0" fieldPosition="0"/>
    </format>
    <format dxfId="137">
      <pivotArea dataOnly="0" labelOnly="1" outline="0" axis="axisValues" fieldPosition="0"/>
    </format>
    <format dxfId="136">
      <pivotArea type="all" dataOnly="0" outline="0" fieldPosition="0"/>
    </format>
    <format dxfId="135">
      <pivotArea outline="0" collapsedLevelsAreSubtotals="1" fieldPosition="0"/>
    </format>
    <format dxfId="134">
      <pivotArea field="45" type="button" dataOnly="0" labelOnly="1" outline="0" axis="axisRow" fieldPosition="0"/>
    </format>
    <format dxfId="133">
      <pivotArea dataOnly="0" labelOnly="1" outline="0" fieldPosition="0">
        <references count="1">
          <reference field="45" count="0"/>
        </references>
      </pivotArea>
    </format>
    <format dxfId="132">
      <pivotArea dataOnly="0" labelOnly="1" grandRow="1" outline="0" fieldPosition="0"/>
    </format>
    <format dxfId="131">
      <pivotArea dataOnly="0" labelOnly="1" outline="0" axis="axisValues" fieldPosition="0"/>
    </format>
    <format dxfId="130">
      <pivotArea outline="0" collapsedLevelsAreSubtotals="1" fieldPosition="0"/>
    </format>
    <format dxfId="129">
      <pivotArea dataOnly="0" labelOnly="1" outline="0" axis="axisValues" fieldPosition="0"/>
    </format>
  </formats>
  <pivotTableStyleInfo name="PivotStyleMedium4"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2.xml><?xml version="1.0" encoding="utf-8"?>
<pivotTableDefinition xmlns="http://schemas.openxmlformats.org/spreadsheetml/2006/main" xmlns:mc="http://schemas.openxmlformats.org/markup-compatibility/2006" xmlns:xr="http://schemas.microsoft.com/office/spreadsheetml/2014/revision" mc:Ignorable="xr" xr:uid="{6BA4A70F-F131-41D1-8F85-28BC96726E95}" name="TablaDinámica30"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R167:S169"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7">
        <item x="3"/>
        <item x="5"/>
        <item x="2"/>
        <item x="4"/>
        <item x="1"/>
        <item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48"/>
  </rowFields>
  <rowItems count="2">
    <i>
      <x v="5"/>
    </i>
    <i t="grand">
      <x/>
    </i>
  </rowItems>
  <colItems count="1">
    <i/>
  </colItems>
  <dataFields count="1">
    <dataField name="Cuenta de 13,4" fld="48" subtotal="count" baseField="0" baseItem="0"/>
  </dataFields>
  <formats count="13">
    <format dxfId="156">
      <pivotArea outline="0" collapsedLevelsAreSubtotals="1" fieldPosition="0"/>
    </format>
    <format dxfId="155">
      <pivotArea type="all" dataOnly="0" outline="0" fieldPosition="0"/>
    </format>
    <format dxfId="154">
      <pivotArea outline="0" collapsedLevelsAreSubtotals="1" fieldPosition="0"/>
    </format>
    <format dxfId="153">
      <pivotArea field="48" type="button" dataOnly="0" labelOnly="1" outline="0" axis="axisRow" fieldPosition="0"/>
    </format>
    <format dxfId="152">
      <pivotArea dataOnly="0" labelOnly="1" outline="0" fieldPosition="0">
        <references count="1">
          <reference field="48" count="0"/>
        </references>
      </pivotArea>
    </format>
    <format dxfId="151">
      <pivotArea dataOnly="0" labelOnly="1" grandRow="1" outline="0" fieldPosition="0"/>
    </format>
    <format dxfId="150">
      <pivotArea dataOnly="0" labelOnly="1" outline="0" axis="axisValues" fieldPosition="0"/>
    </format>
    <format dxfId="149">
      <pivotArea type="all" dataOnly="0" outline="0" fieldPosition="0"/>
    </format>
    <format dxfId="148">
      <pivotArea outline="0" collapsedLevelsAreSubtotals="1" fieldPosition="0"/>
    </format>
    <format dxfId="147">
      <pivotArea field="48" type="button" dataOnly="0" labelOnly="1" outline="0" axis="axisRow" fieldPosition="0"/>
    </format>
    <format dxfId="146">
      <pivotArea dataOnly="0" labelOnly="1" outline="0" fieldPosition="0">
        <references count="1">
          <reference field="48" count="0"/>
        </references>
      </pivotArea>
    </format>
    <format dxfId="145">
      <pivotArea dataOnly="0" labelOnly="1" grandRow="1" outline="0" fieldPosition="0"/>
    </format>
    <format dxfId="144">
      <pivotArea dataOnly="0" labelOnly="1" outline="0" axis="axisValues" fieldPosition="0"/>
    </format>
  </formats>
  <pivotTableStyleInfo name="PivotStyleMedium4"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3.xml><?xml version="1.0" encoding="utf-8"?>
<pivotTableDefinition xmlns="http://schemas.openxmlformats.org/spreadsheetml/2006/main" xmlns:mc="http://schemas.openxmlformats.org/markup-compatibility/2006" xmlns:xr="http://schemas.microsoft.com/office/spreadsheetml/2014/revision" mc:Ignorable="xr" xr:uid="{D9544604-F211-49D7-8DAC-BA3FF546F133}" name="TablaDinámica66"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263:C266"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items count="5">
        <item m="1" x="3"/>
        <item x="2"/>
        <item x="1"/>
        <item x="0"/>
        <item t="default"/>
      </items>
    </pivotField>
    <pivotField axis="axisRow" dataField="1" compact="0" outline="0" showAll="0">
      <items count="7">
        <item x="1"/>
        <item x="0"/>
        <item m="1" x="4"/>
        <item m="1" x="5"/>
        <item m="1" x="2"/>
        <item m="1" x="3"/>
        <item t="default"/>
      </items>
    </pivotField>
    <pivotField compact="0" outline="0" showAll="0"/>
    <pivotField compact="0" outline="0" showAll="0"/>
    <pivotField compact="0" outline="0" showAll="0"/>
    <pivotField compact="0" outline="0" showAll="0"/>
    <pivotField compact="0" outline="0" showAll="0"/>
    <pivotField compact="0" outline="0" showAll="0"/>
  </pivotFields>
  <rowFields count="1">
    <field x="66"/>
  </rowFields>
  <rowItems count="3">
    <i>
      <x/>
    </i>
    <i>
      <x v="1"/>
    </i>
    <i t="grand">
      <x/>
    </i>
  </rowItems>
  <colFields count="1">
    <field x="-2"/>
  </colFields>
  <colItems count="2">
    <i>
      <x/>
    </i>
    <i i="1">
      <x v="1"/>
    </i>
  </colItems>
  <dataFields count="2">
    <dataField name="Cuenta de 24¿Recibió un contacto de seguimiento?" fld="66" subtotal="count" baseField="0" baseItem="0"/>
    <dataField name="Cuenta de 24¿Recibió un contacto de seguimiento?2" fld="66" subtotal="count" showDataAs="percentOfCol" baseField="68" baseItem="0" numFmtId="164"/>
  </dataFields>
  <formats count="10">
    <format dxfId="166">
      <pivotArea outline="0" collapsedLevelsAreSubtotals="1" fieldPosition="0"/>
    </format>
    <format dxfId="165">
      <pivotArea type="all" dataOnly="0" outline="0" fieldPosition="0"/>
    </format>
    <format dxfId="164">
      <pivotArea outline="0" collapsedLevelsAreSubtotals="1" fieldPosition="0"/>
    </format>
    <format dxfId="163">
      <pivotArea field="65" type="button" dataOnly="0" labelOnly="1" outline="0"/>
    </format>
    <format dxfId="162">
      <pivotArea dataOnly="0" labelOnly="1" grandRow="1" outline="0" fieldPosition="0"/>
    </format>
    <format dxfId="161">
      <pivotArea type="all" dataOnly="0" outline="0" fieldPosition="0"/>
    </format>
    <format dxfId="160">
      <pivotArea outline="0" collapsedLevelsAreSubtotals="1" fieldPosition="0"/>
    </format>
    <format dxfId="159">
      <pivotArea field="65" type="button" dataOnly="0" labelOnly="1" outline="0"/>
    </format>
    <format dxfId="158">
      <pivotArea dataOnly="0" labelOnly="1" grandRow="1" outline="0" fieldPosition="0"/>
    </format>
    <format dxfId="157">
      <pivotArea outline="0" fieldPosition="0">
        <references count="1">
          <reference field="4294967294" count="1">
            <x v="1"/>
          </reference>
        </references>
      </pivotArea>
    </format>
  </formats>
  <pivotTableStyleInfo name="PivotStyleMedium9"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4.xml><?xml version="1.0" encoding="utf-8"?>
<pivotTableDefinition xmlns="http://schemas.openxmlformats.org/spreadsheetml/2006/main" xmlns:mc="http://schemas.openxmlformats.org/markup-compatibility/2006" xmlns:xr="http://schemas.microsoft.com/office/spreadsheetml/2014/revision" mc:Ignorable="xr" xr:uid="{65D1FBD0-1086-437D-8FA2-01A8078D416D}" name="TablaDinámica22"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J149:K150"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5">
        <item x="1"/>
        <item x="2"/>
        <item x="3"/>
        <item h="1"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40"/>
  </rowFields>
  <rowItems count="1">
    <i t="grand">
      <x/>
    </i>
  </rowItems>
  <colItems count="1">
    <i/>
  </colItems>
  <dataFields count="1">
    <dataField name="Cuenta de 12,2" fld="40" subtotal="count" baseField="0" baseItem="0"/>
  </dataFields>
  <formats count="13">
    <format dxfId="179">
      <pivotArea outline="0" collapsedLevelsAreSubtotals="1" fieldPosition="0"/>
    </format>
    <format dxfId="178">
      <pivotArea type="all" dataOnly="0" outline="0" fieldPosition="0"/>
    </format>
    <format dxfId="177">
      <pivotArea outline="0" collapsedLevelsAreSubtotals="1" fieldPosition="0"/>
    </format>
    <format dxfId="176">
      <pivotArea field="40" type="button" dataOnly="0" labelOnly="1" outline="0" axis="axisRow" fieldPosition="0"/>
    </format>
    <format dxfId="175">
      <pivotArea dataOnly="0" labelOnly="1" outline="0" fieldPosition="0">
        <references count="1">
          <reference field="40" count="0"/>
        </references>
      </pivotArea>
    </format>
    <format dxfId="174">
      <pivotArea dataOnly="0" labelOnly="1" grandRow="1" outline="0" fieldPosition="0"/>
    </format>
    <format dxfId="173">
      <pivotArea dataOnly="0" labelOnly="1" outline="0" axis="axisValues" fieldPosition="0"/>
    </format>
    <format dxfId="172">
      <pivotArea type="all" dataOnly="0" outline="0" fieldPosition="0"/>
    </format>
    <format dxfId="171">
      <pivotArea outline="0" collapsedLevelsAreSubtotals="1" fieldPosition="0"/>
    </format>
    <format dxfId="170">
      <pivotArea field="40" type="button" dataOnly="0" labelOnly="1" outline="0" axis="axisRow" fieldPosition="0"/>
    </format>
    <format dxfId="169">
      <pivotArea dataOnly="0" labelOnly="1" outline="0" fieldPosition="0">
        <references count="1">
          <reference field="40" count="0"/>
        </references>
      </pivotArea>
    </format>
    <format dxfId="168">
      <pivotArea dataOnly="0" labelOnly="1" grandRow="1" outline="0" fieldPosition="0"/>
    </format>
    <format dxfId="167">
      <pivotArea dataOnly="0" labelOnly="1" outline="0" axis="axisValues" fieldPosition="0"/>
    </format>
  </formats>
  <pivotTableStyleInfo name="PivotStyleMedium5"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5.xml><?xml version="1.0" encoding="utf-8"?>
<pivotTableDefinition xmlns="http://schemas.openxmlformats.org/spreadsheetml/2006/main" xmlns:mc="http://schemas.openxmlformats.org/markup-compatibility/2006" xmlns:xr="http://schemas.microsoft.com/office/spreadsheetml/2014/revision" mc:Ignorable="xr" xr:uid="{D4E60217-072A-4A1C-A9DC-EF9AE0844E0E}" name="TablaDinámica32"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51:C54"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axis="axisRow" dataField="1" compact="0" outline="0" showAll="0" sortType="descending">
      <items count="3">
        <item x="1"/>
        <item x="0"/>
        <item t="default"/>
      </items>
      <autoSortScope>
        <pivotArea dataOnly="0" outline="0" fieldPosition="0">
          <references count="1">
            <reference field="4294967294" count="1" selected="0">
              <x v="1"/>
            </reference>
          </references>
        </pivotArea>
      </autoSortScope>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9"/>
  </rowFields>
  <rowItems count="3">
    <i>
      <x v="1"/>
    </i>
    <i>
      <x/>
    </i>
    <i t="grand">
      <x/>
    </i>
  </rowItems>
  <colFields count="1">
    <field x="-2"/>
  </colFields>
  <colItems count="2">
    <i>
      <x/>
    </i>
    <i i="1">
      <x v="1"/>
    </i>
  </colItems>
  <dataFields count="2">
    <dataField name="Cuenta de 2 ¿Se presenta con su nombre y en nombre de la empresa?" fld="9" subtotal="count" baseField="0" baseItem="0"/>
    <dataField name="Cuenta de 2 ¿Se presenta con su nombre y en nombre de la empresa?2" fld="9" subtotal="count" showDataAs="percentOfCol" baseField="0" baseItem="0" numFmtId="164"/>
  </dataFields>
  <formats count="14">
    <format dxfId="193">
      <pivotArea outline="0" collapsedLevelsAreSubtotals="1" fieldPosition="0"/>
    </format>
    <format dxfId="192">
      <pivotArea outline="0" fieldPosition="0">
        <references count="1">
          <reference field="4294967294" count="1" selected="0">
            <x v="1"/>
          </reference>
        </references>
      </pivotArea>
    </format>
    <format dxfId="191">
      <pivotArea type="all" dataOnly="0" outline="0" fieldPosition="0"/>
    </format>
    <format dxfId="190">
      <pivotArea outline="0" collapsedLevelsAreSubtotals="1" fieldPosition="0"/>
    </format>
    <format dxfId="189">
      <pivotArea field="9" type="button" dataOnly="0" labelOnly="1" outline="0" axis="axisRow" fieldPosition="0"/>
    </format>
    <format dxfId="188">
      <pivotArea dataOnly="0" labelOnly="1" outline="0" fieldPosition="0">
        <references count="1">
          <reference field="9" count="0"/>
        </references>
      </pivotArea>
    </format>
    <format dxfId="187">
      <pivotArea dataOnly="0" labelOnly="1" grandRow="1" outline="0" fieldPosition="0"/>
    </format>
    <format dxfId="186">
      <pivotArea dataOnly="0" labelOnly="1" outline="0" fieldPosition="0">
        <references count="1">
          <reference field="4294967294" count="2">
            <x v="0"/>
            <x v="1"/>
          </reference>
        </references>
      </pivotArea>
    </format>
    <format dxfId="185">
      <pivotArea type="all" dataOnly="0" outline="0" fieldPosition="0"/>
    </format>
    <format dxfId="184">
      <pivotArea outline="0" collapsedLevelsAreSubtotals="1" fieldPosition="0"/>
    </format>
    <format dxfId="183">
      <pivotArea field="9" type="button" dataOnly="0" labelOnly="1" outline="0" axis="axisRow" fieldPosition="0"/>
    </format>
    <format dxfId="182">
      <pivotArea dataOnly="0" labelOnly="1" outline="0" fieldPosition="0">
        <references count="1">
          <reference field="9" count="0"/>
        </references>
      </pivotArea>
    </format>
    <format dxfId="181">
      <pivotArea dataOnly="0" labelOnly="1" grandRow="1" outline="0" fieldPosition="0"/>
    </format>
    <format dxfId="180">
      <pivotArea dataOnly="0" labelOnly="1" outline="0" fieldPosition="0">
        <references count="1">
          <reference field="4294967294" count="2">
            <x v="0"/>
            <x v="1"/>
          </reference>
        </references>
      </pivotArea>
    </format>
  </formats>
  <pivotTableStyleInfo name="PivotStyleMedium13"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6.xml><?xml version="1.0" encoding="utf-8"?>
<pivotTableDefinition xmlns="http://schemas.openxmlformats.org/spreadsheetml/2006/main" xmlns:mc="http://schemas.openxmlformats.org/markup-compatibility/2006" xmlns:xr="http://schemas.microsoft.com/office/spreadsheetml/2014/revision" mc:Ignorable="xr" xr:uid="{7DF3FCFF-0E28-499D-8D1E-33AFF5E59F66}" name="TablaDinámica4"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39:C41"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axis="axisRow" dataField="1" compact="0" outline="0" showAll="0">
      <items count="6">
        <item x="1"/>
        <item x="0"/>
        <item m="1" x="4"/>
        <item m="1" x="3"/>
        <item m="1" x="2"/>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7"/>
  </rowFields>
  <rowItems count="2">
    <i>
      <x/>
    </i>
    <i t="grand">
      <x/>
    </i>
  </rowItems>
  <colFields count="1">
    <field x="-2"/>
  </colFields>
  <colItems count="2">
    <i>
      <x/>
    </i>
    <i i="1">
      <x v="1"/>
    </i>
  </colItems>
  <dataFields count="2">
    <dataField name="Cant" fld="7" subtotal="count" baseField="0" baseItem="0"/>
    <dataField name="%" fld="7" subtotal="count" showDataAs="percentOfCol" baseField="0" baseItem="0" numFmtId="164"/>
  </dataFields>
  <formats count="14">
    <format dxfId="207">
      <pivotArea outline="0" collapsedLevelsAreSubtotals="1" fieldPosition="0"/>
    </format>
    <format dxfId="206">
      <pivotArea outline="0" fieldPosition="0">
        <references count="1">
          <reference field="4294967294" count="1">
            <x v="1"/>
          </reference>
        </references>
      </pivotArea>
    </format>
    <format dxfId="205">
      <pivotArea type="all" dataOnly="0" outline="0" fieldPosition="0"/>
    </format>
    <format dxfId="204">
      <pivotArea outline="0" collapsedLevelsAreSubtotals="1" fieldPosition="0"/>
    </format>
    <format dxfId="203">
      <pivotArea field="7" type="button" dataOnly="0" labelOnly="1" outline="0" axis="axisRow" fieldPosition="0"/>
    </format>
    <format dxfId="202">
      <pivotArea dataOnly="0" labelOnly="1" outline="0" fieldPosition="0">
        <references count="1">
          <reference field="7" count="0"/>
        </references>
      </pivotArea>
    </format>
    <format dxfId="201">
      <pivotArea dataOnly="0" labelOnly="1" grandRow="1" outline="0" fieldPosition="0"/>
    </format>
    <format dxfId="200">
      <pivotArea dataOnly="0" labelOnly="1" outline="0" fieldPosition="0">
        <references count="1">
          <reference field="4294967294" count="2">
            <x v="0"/>
            <x v="1"/>
          </reference>
        </references>
      </pivotArea>
    </format>
    <format dxfId="199">
      <pivotArea type="all" dataOnly="0" outline="0" fieldPosition="0"/>
    </format>
    <format dxfId="198">
      <pivotArea outline="0" collapsedLevelsAreSubtotals="1" fieldPosition="0"/>
    </format>
    <format dxfId="197">
      <pivotArea field="7" type="button" dataOnly="0" labelOnly="1" outline="0" axis="axisRow" fieldPosition="0"/>
    </format>
    <format dxfId="196">
      <pivotArea dataOnly="0" labelOnly="1" outline="0" fieldPosition="0">
        <references count="1">
          <reference field="7" count="0"/>
        </references>
      </pivotArea>
    </format>
    <format dxfId="195">
      <pivotArea dataOnly="0" labelOnly="1" grandRow="1" outline="0" fieldPosition="0"/>
    </format>
    <format dxfId="194">
      <pivotArea dataOnly="0" labelOnly="1" outline="0" fieldPosition="0">
        <references count="1">
          <reference field="4294967294" count="2">
            <x v="0"/>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7.xml><?xml version="1.0" encoding="utf-8"?>
<pivotTableDefinition xmlns="http://schemas.openxmlformats.org/spreadsheetml/2006/main" xmlns:mc="http://schemas.openxmlformats.org/markup-compatibility/2006" xmlns:xr="http://schemas.microsoft.com/office/spreadsheetml/2014/revision" mc:Ignorable="xr" xr:uid="{4B165A7B-720C-4FCE-82A2-C766C746A398}" name="TablaDinámica40"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98:C101"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3">
        <item x="0"/>
        <item x="1"/>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16"/>
  </rowFields>
  <rowItems count="3">
    <i>
      <x/>
    </i>
    <i>
      <x v="1"/>
    </i>
    <i t="grand">
      <x/>
    </i>
  </rowItems>
  <colFields count="1">
    <field x="-2"/>
  </colFields>
  <colItems count="2">
    <i>
      <x/>
    </i>
    <i i="1">
      <x v="1"/>
    </i>
  </colItems>
  <dataFields count="2">
    <dataField name="Cuenta de 9¿Explica y solicita correctamente el proceso de toma de habeas data?" fld="16" subtotal="count" baseField="0" baseItem="0"/>
    <dataField name="Cuenta de 9¿Explica y solicita correctamente el proceso de toma de habeas data?2" fld="16" subtotal="count" showDataAs="percentOfCol" baseField="0" baseItem="0" numFmtId="164"/>
  </dataFields>
  <formats count="14">
    <format dxfId="221">
      <pivotArea outline="0" collapsedLevelsAreSubtotals="1" fieldPosition="0"/>
    </format>
    <format dxfId="220">
      <pivotArea outline="0" fieldPosition="0">
        <references count="1">
          <reference field="4294967294" count="1">
            <x v="1"/>
          </reference>
        </references>
      </pivotArea>
    </format>
    <format dxfId="219">
      <pivotArea type="all" dataOnly="0" outline="0" fieldPosition="0"/>
    </format>
    <format dxfId="218">
      <pivotArea outline="0" collapsedLevelsAreSubtotals="1" fieldPosition="0"/>
    </format>
    <format dxfId="217">
      <pivotArea field="16" type="button" dataOnly="0" labelOnly="1" outline="0" axis="axisRow" fieldPosition="0"/>
    </format>
    <format dxfId="216">
      <pivotArea dataOnly="0" labelOnly="1" outline="0" fieldPosition="0">
        <references count="1">
          <reference field="16" count="0"/>
        </references>
      </pivotArea>
    </format>
    <format dxfId="215">
      <pivotArea dataOnly="0" labelOnly="1" grandRow="1" outline="0" fieldPosition="0"/>
    </format>
    <format dxfId="214">
      <pivotArea dataOnly="0" labelOnly="1" outline="0" fieldPosition="0">
        <references count="1">
          <reference field="4294967294" count="2">
            <x v="0"/>
            <x v="1"/>
          </reference>
        </references>
      </pivotArea>
    </format>
    <format dxfId="213">
      <pivotArea type="all" dataOnly="0" outline="0" fieldPosition="0"/>
    </format>
    <format dxfId="212">
      <pivotArea outline="0" collapsedLevelsAreSubtotals="1" fieldPosition="0"/>
    </format>
    <format dxfId="211">
      <pivotArea field="16" type="button" dataOnly="0" labelOnly="1" outline="0" axis="axisRow" fieldPosition="0"/>
    </format>
    <format dxfId="210">
      <pivotArea dataOnly="0" labelOnly="1" outline="0" fieldPosition="0">
        <references count="1">
          <reference field="16" count="0"/>
        </references>
      </pivotArea>
    </format>
    <format dxfId="209">
      <pivotArea dataOnly="0" labelOnly="1" grandRow="1" outline="0" fieldPosition="0"/>
    </format>
    <format dxfId="208">
      <pivotArea dataOnly="0" labelOnly="1" outline="0" fieldPosition="0">
        <references count="1">
          <reference field="4294967294" count="2">
            <x v="0"/>
            <x v="1"/>
          </reference>
        </references>
      </pivotArea>
    </format>
  </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8.xml><?xml version="1.0" encoding="utf-8"?>
<pivotTableDefinition xmlns="http://schemas.openxmlformats.org/spreadsheetml/2006/main" xmlns:mc="http://schemas.openxmlformats.org/markup-compatibility/2006" xmlns:xr="http://schemas.microsoft.com/office/spreadsheetml/2014/revision" mc:Ignorable="xr" xr:uid="{4521944E-008B-46C6-AAD9-5BD594F2C4FD}" name="TablaDinámica52"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195:C197"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4">
        <item x="0"/>
        <item x="1"/>
        <item m="1" x="2"/>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57"/>
  </rowFields>
  <rowItems count="2">
    <i>
      <x/>
    </i>
    <i t="grand">
      <x/>
    </i>
  </rowItems>
  <colFields count="1">
    <field x="-2"/>
  </colFields>
  <colItems count="2">
    <i>
      <x/>
    </i>
    <i i="1">
      <x v="1"/>
    </i>
  </colItems>
  <dataFields count="2">
    <dataField name="Cuenta de 16 ¿Se solicitó la documentación necesaria para la gestión del crédito?" fld="57" subtotal="count" baseField="0" baseItem="0"/>
    <dataField name="Cuenta de 16 ¿Se solicitó la documentación necesaria para la gestión del crédito?2" fld="57" subtotal="count" showDataAs="percentOfCol" baseField="61" baseItem="0" numFmtId="164"/>
  </dataFields>
  <formats count="14">
    <format dxfId="235">
      <pivotArea outline="0" collapsedLevelsAreSubtotals="1" fieldPosition="0"/>
    </format>
    <format dxfId="234">
      <pivotArea outline="0" fieldPosition="0">
        <references count="1">
          <reference field="4294967294" count="1">
            <x v="1"/>
          </reference>
        </references>
      </pivotArea>
    </format>
    <format dxfId="233">
      <pivotArea type="all" dataOnly="0" outline="0" fieldPosition="0"/>
    </format>
    <format dxfId="232">
      <pivotArea outline="0" collapsedLevelsAreSubtotals="1" fieldPosition="0"/>
    </format>
    <format dxfId="231">
      <pivotArea field="57" type="button" dataOnly="0" labelOnly="1" outline="0" axis="axisRow" fieldPosition="0"/>
    </format>
    <format dxfId="230">
      <pivotArea dataOnly="0" labelOnly="1" outline="0" fieldPosition="0">
        <references count="1">
          <reference field="57" count="0"/>
        </references>
      </pivotArea>
    </format>
    <format dxfId="229">
      <pivotArea dataOnly="0" labelOnly="1" grandRow="1" outline="0" fieldPosition="0"/>
    </format>
    <format dxfId="228">
      <pivotArea dataOnly="0" labelOnly="1" outline="0" fieldPosition="0">
        <references count="1">
          <reference field="4294967294" count="2">
            <x v="0"/>
            <x v="1"/>
          </reference>
        </references>
      </pivotArea>
    </format>
    <format dxfId="227">
      <pivotArea type="all" dataOnly="0" outline="0" fieldPosition="0"/>
    </format>
    <format dxfId="226">
      <pivotArea outline="0" collapsedLevelsAreSubtotals="1" fieldPosition="0"/>
    </format>
    <format dxfId="225">
      <pivotArea field="57" type="button" dataOnly="0" labelOnly="1" outline="0" axis="axisRow" fieldPosition="0"/>
    </format>
    <format dxfId="224">
      <pivotArea dataOnly="0" labelOnly="1" outline="0" fieldPosition="0">
        <references count="1">
          <reference field="57" count="0"/>
        </references>
      </pivotArea>
    </format>
    <format dxfId="223">
      <pivotArea dataOnly="0" labelOnly="1" grandRow="1" outline="0" fieldPosition="0"/>
    </format>
    <format dxfId="222">
      <pivotArea dataOnly="0" labelOnly="1" outline="0" fieldPosition="0">
        <references count="1">
          <reference field="4294967294" count="2">
            <x v="0"/>
            <x v="1"/>
          </reference>
        </references>
      </pivotArea>
    </format>
  </formats>
  <pivotTableStyleInfo name="PivotStyleMedium10"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19.xml><?xml version="1.0" encoding="utf-8"?>
<pivotTableDefinition xmlns="http://schemas.openxmlformats.org/spreadsheetml/2006/main" xmlns:mc="http://schemas.openxmlformats.org/markup-compatibility/2006" xmlns:xr="http://schemas.microsoft.com/office/spreadsheetml/2014/revision" mc:Ignorable="xr" xr:uid="{320A8E8D-8E82-438B-8404-55EA70692A00}" name="TablaDinámica62"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242:C244"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name="21 ¿El asesor se mantiene en contacto visual con el cliente?" axis="axisRow" dataField="1" compact="0" outline="0" showAll="0">
      <items count="5">
        <item m="1" x="3"/>
        <item x="0"/>
        <item x="1"/>
        <item m="1" x="2"/>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63"/>
  </rowFields>
  <rowItems count="2">
    <i>
      <x v="1"/>
    </i>
    <i t="grand">
      <x/>
    </i>
  </rowItems>
  <colFields count="1">
    <field x="-2"/>
  </colFields>
  <colItems count="2">
    <i>
      <x/>
    </i>
    <i i="1">
      <x v="1"/>
    </i>
  </colItems>
  <dataFields count="2">
    <dataField name="Cuenta de 21 ¿El asesor se mantiene en contacto visual con el cliente?_x000a_" fld="63" subtotal="count" baseField="0" baseItem="0"/>
    <dataField name="Cuenta de 21 ¿El asesor se mantiene en contacto visual con el cliente?" fld="63" subtotal="count" showDataAs="percentOfCol" baseField="65" baseItem="0" numFmtId="164"/>
  </dataFields>
  <formats count="8">
    <format dxfId="243">
      <pivotArea outline="0" collapsedLevelsAreSubtotals="1" fieldPosition="0"/>
    </format>
    <format dxfId="242">
      <pivotArea type="all" dataOnly="0" outline="0" fieldPosition="0"/>
    </format>
    <format dxfId="241">
      <pivotArea outline="0" collapsedLevelsAreSubtotals="1" fieldPosition="0"/>
    </format>
    <format dxfId="240">
      <pivotArea dataOnly="0" labelOnly="1" grandRow="1" outline="0" fieldPosition="0"/>
    </format>
    <format dxfId="239">
      <pivotArea type="all" dataOnly="0" outline="0" fieldPosition="0"/>
    </format>
    <format dxfId="238">
      <pivotArea outline="0" collapsedLevelsAreSubtotals="1" fieldPosition="0"/>
    </format>
    <format dxfId="237">
      <pivotArea dataOnly="0" labelOnly="1" grandRow="1" outline="0" fieldPosition="0"/>
    </format>
    <format dxfId="236">
      <pivotArea outline="0" fieldPosition="0">
        <references count="1">
          <reference field="4294967294" count="1">
            <x v="1"/>
          </reference>
        </references>
      </pivotArea>
    </format>
  </formats>
  <pivotTableStyleInfo name="PivotStyleMedium9"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0.xml><?xml version="1.0" encoding="utf-8"?>
<pivotTableDefinition xmlns="http://schemas.openxmlformats.org/spreadsheetml/2006/main" xmlns:mc="http://schemas.openxmlformats.org/markup-compatibility/2006" xmlns:xr="http://schemas.microsoft.com/office/spreadsheetml/2014/revision" mc:Ignorable="xr" xr:uid="{E65BC7B4-92B1-47A3-8563-2CD002531E16}" name="TablaDinámica38"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U167:V169"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8">
        <item x="6"/>
        <item x="5"/>
        <item x="1"/>
        <item x="3"/>
        <item x="2"/>
        <item x="4"/>
        <item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49"/>
  </rowFields>
  <rowItems count="2">
    <i>
      <x v="6"/>
    </i>
    <i t="grand">
      <x/>
    </i>
  </rowItems>
  <colItems count="1">
    <i/>
  </colItems>
  <dataFields count="1">
    <dataField name="Cuenta de 13,5" fld="49" subtotal="count" baseField="0" baseItem="0"/>
  </dataFields>
  <formats count="13">
    <format dxfId="256">
      <pivotArea outline="0" collapsedLevelsAreSubtotals="1" fieldPosition="0"/>
    </format>
    <format dxfId="255">
      <pivotArea type="all" dataOnly="0" outline="0" fieldPosition="0"/>
    </format>
    <format dxfId="254">
      <pivotArea outline="0" collapsedLevelsAreSubtotals="1" fieldPosition="0"/>
    </format>
    <format dxfId="253">
      <pivotArea field="49" type="button" dataOnly="0" labelOnly="1" outline="0" axis="axisRow" fieldPosition="0"/>
    </format>
    <format dxfId="252">
      <pivotArea dataOnly="0" labelOnly="1" outline="0" fieldPosition="0">
        <references count="1">
          <reference field="49" count="0"/>
        </references>
      </pivotArea>
    </format>
    <format dxfId="251">
      <pivotArea dataOnly="0" labelOnly="1" grandRow="1" outline="0" fieldPosition="0"/>
    </format>
    <format dxfId="250">
      <pivotArea dataOnly="0" labelOnly="1" outline="0" axis="axisValues" fieldPosition="0"/>
    </format>
    <format dxfId="249">
      <pivotArea type="all" dataOnly="0" outline="0" fieldPosition="0"/>
    </format>
    <format dxfId="248">
      <pivotArea outline="0" collapsedLevelsAreSubtotals="1" fieldPosition="0"/>
    </format>
    <format dxfId="247">
      <pivotArea field="49" type="button" dataOnly="0" labelOnly="1" outline="0" axis="axisRow" fieldPosition="0"/>
    </format>
    <format dxfId="246">
      <pivotArea dataOnly="0" labelOnly="1" outline="0" fieldPosition="0">
        <references count="1">
          <reference field="49" count="0"/>
        </references>
      </pivotArea>
    </format>
    <format dxfId="245">
      <pivotArea dataOnly="0" labelOnly="1" grandRow="1" outline="0" fieldPosition="0"/>
    </format>
    <format dxfId="244">
      <pivotArea dataOnly="0" labelOnly="1" outline="0" axis="axisValues" fieldPosition="0"/>
    </format>
  </formats>
  <pivotTableStyleInfo name="PivotStyleMedium4"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1.xml><?xml version="1.0" encoding="utf-8"?>
<pivotTableDefinition xmlns="http://schemas.openxmlformats.org/spreadsheetml/2006/main" xmlns:mc="http://schemas.openxmlformats.org/markup-compatibility/2006" xmlns:xr="http://schemas.microsoft.com/office/spreadsheetml/2014/revision" mc:Ignorable="xr" xr:uid="{04CF36CE-EBDC-4C1A-9831-3980BB24BD16}" name="TablaDinámica35"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68:C70"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sortType="descending">
      <items count="4">
        <item x="2"/>
        <item x="1"/>
        <item x="0"/>
        <item t="default"/>
      </items>
      <autoSortScope>
        <pivotArea dataOnly="0" outline="0" fieldPosition="0">
          <references count="1">
            <reference field="4294967294" count="1" selected="0">
              <x v="1"/>
            </reference>
          </references>
        </pivotArea>
      </autoSortScope>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12"/>
  </rowFields>
  <rowItems count="2">
    <i>
      <x v="1"/>
    </i>
    <i t="grand">
      <x/>
    </i>
  </rowItems>
  <colFields count="1">
    <field x="-2"/>
  </colFields>
  <colItems count="2">
    <i>
      <x/>
    </i>
    <i i="1">
      <x v="1"/>
    </i>
  </colItems>
  <dataFields count="2">
    <dataField name="Cuenta de 5¿Se invita al cliente a tomar asiento de manera cortés?" fld="12" subtotal="count" baseField="0" baseItem="0"/>
    <dataField name="Cuenta de 5¿Se invita al cliente a tomar asiento de manera cortés?2" fld="12" subtotal="count" showDataAs="percentOfCol" baseField="0" baseItem="0" numFmtId="164"/>
  </dataFields>
  <formats count="14">
    <format dxfId="270">
      <pivotArea outline="0" collapsedLevelsAreSubtotals="1" fieldPosition="0"/>
    </format>
    <format dxfId="269">
      <pivotArea outline="0" fieldPosition="0">
        <references count="1">
          <reference field="4294967294" count="1">
            <x v="1"/>
          </reference>
        </references>
      </pivotArea>
    </format>
    <format dxfId="268">
      <pivotArea type="all" dataOnly="0" outline="0" fieldPosition="0"/>
    </format>
    <format dxfId="267">
      <pivotArea outline="0" collapsedLevelsAreSubtotals="1" fieldPosition="0"/>
    </format>
    <format dxfId="266">
      <pivotArea field="12" type="button" dataOnly="0" labelOnly="1" outline="0" axis="axisRow" fieldPosition="0"/>
    </format>
    <format dxfId="265">
      <pivotArea dataOnly="0" labelOnly="1" outline="0" fieldPosition="0">
        <references count="1">
          <reference field="12" count="0"/>
        </references>
      </pivotArea>
    </format>
    <format dxfId="264">
      <pivotArea dataOnly="0" labelOnly="1" grandRow="1" outline="0" fieldPosition="0"/>
    </format>
    <format dxfId="263">
      <pivotArea dataOnly="0" labelOnly="1" outline="0" fieldPosition="0">
        <references count="1">
          <reference field="4294967294" count="2">
            <x v="0"/>
            <x v="1"/>
          </reference>
        </references>
      </pivotArea>
    </format>
    <format dxfId="262">
      <pivotArea type="all" dataOnly="0" outline="0" fieldPosition="0"/>
    </format>
    <format dxfId="261">
      <pivotArea outline="0" collapsedLevelsAreSubtotals="1" fieldPosition="0"/>
    </format>
    <format dxfId="260">
      <pivotArea field="12" type="button" dataOnly="0" labelOnly="1" outline="0" axis="axisRow" fieldPosition="0"/>
    </format>
    <format dxfId="259">
      <pivotArea dataOnly="0" labelOnly="1" outline="0" fieldPosition="0">
        <references count="1">
          <reference field="12" count="0"/>
        </references>
      </pivotArea>
    </format>
    <format dxfId="258">
      <pivotArea dataOnly="0" labelOnly="1" grandRow="1" outline="0" fieldPosition="0"/>
    </format>
    <format dxfId="257">
      <pivotArea dataOnly="0" labelOnly="1" outline="0" fieldPosition="0">
        <references count="1">
          <reference field="4294967294" count="2">
            <x v="0"/>
            <x v="1"/>
          </reference>
        </references>
      </pivotArea>
    </format>
  </formats>
  <pivotTableStyleInfo name="PivotStyleMedium13"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2.xml><?xml version="1.0" encoding="utf-8"?>
<pivotTableDefinition xmlns="http://schemas.openxmlformats.org/spreadsheetml/2006/main" xmlns:mc="http://schemas.openxmlformats.org/markup-compatibility/2006" xmlns:xr="http://schemas.microsoft.com/office/spreadsheetml/2014/revision" mc:Ignorable="xr" xr:uid="{779C6419-D7D7-457D-8ABA-C123F52DCB60}" name="TablaDinámica69"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312:B315"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8">
        <item x="5"/>
        <item x="4"/>
        <item x="2"/>
        <item x="0"/>
        <item x="1"/>
        <item x="6"/>
        <item x="3"/>
        <item t="default"/>
      </items>
    </pivotField>
    <pivotField compact="0" outline="0" showAll="0"/>
    <pivotField compact="0" outline="0" showAll="0"/>
  </pivotFields>
  <rowFields count="1">
    <field x="70"/>
  </rowFields>
  <rowItems count="3">
    <i>
      <x/>
    </i>
    <i>
      <x v="2"/>
    </i>
    <i t="grand">
      <x/>
    </i>
  </rowItems>
  <colItems count="1">
    <i/>
  </colItems>
  <dataFields count="1">
    <dataField name="Cuenta de NPS - En una escala del 0 al 10, ¿Qué tan probable es que recomiende a Constructora Bolívar a un amigo o familiar?&quot;" fld="70" subtotal="count" baseField="72" baseItem="4"/>
  </dataFields>
  <formats count="14">
    <format dxfId="284">
      <pivotArea outline="0" collapsedLevelsAreSubtotals="1" fieldPosition="0"/>
    </format>
    <format dxfId="283">
      <pivotArea dataOnly="0" labelOnly="1" outline="0" fieldPosition="0">
        <references count="1">
          <reference field="70" count="0"/>
        </references>
      </pivotArea>
    </format>
    <format dxfId="282">
      <pivotArea type="all" dataOnly="0" outline="0" fieldPosition="0"/>
    </format>
    <format dxfId="281">
      <pivotArea outline="0" collapsedLevelsAreSubtotals="1" fieldPosition="0"/>
    </format>
    <format dxfId="280">
      <pivotArea field="70" type="button" dataOnly="0" labelOnly="1" outline="0" axis="axisRow" fieldPosition="0"/>
    </format>
    <format dxfId="279">
      <pivotArea dataOnly="0" labelOnly="1" outline="0" fieldPosition="0">
        <references count="1">
          <reference field="70" count="0"/>
        </references>
      </pivotArea>
    </format>
    <format dxfId="278">
      <pivotArea dataOnly="0" labelOnly="1" grandRow="1" outline="0" fieldPosition="0"/>
    </format>
    <format dxfId="277">
      <pivotArea dataOnly="0" labelOnly="1" outline="0" axis="axisValues" fieldPosition="0"/>
    </format>
    <format dxfId="276">
      <pivotArea type="all" dataOnly="0" outline="0" fieldPosition="0"/>
    </format>
    <format dxfId="275">
      <pivotArea outline="0" collapsedLevelsAreSubtotals="1" fieldPosition="0"/>
    </format>
    <format dxfId="274">
      <pivotArea field="70" type="button" dataOnly="0" labelOnly="1" outline="0" axis="axisRow" fieldPosition="0"/>
    </format>
    <format dxfId="273">
      <pivotArea dataOnly="0" labelOnly="1" outline="0" fieldPosition="0">
        <references count="1">
          <reference field="70" count="0"/>
        </references>
      </pivotArea>
    </format>
    <format dxfId="272">
      <pivotArea dataOnly="0" labelOnly="1" grandRow="1" outline="0" fieldPosition="0"/>
    </format>
    <format dxfId="271">
      <pivotArea dataOnly="0" labelOnly="1" outline="0" axis="axisValues" fieldPosition="0"/>
    </format>
  </formats>
  <pivotTableStyleInfo name="PivotStyleMedium10"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3.xml><?xml version="1.0" encoding="utf-8"?>
<pivotTableDefinition xmlns="http://schemas.openxmlformats.org/spreadsheetml/2006/main" xmlns:mc="http://schemas.openxmlformats.org/markup-compatibility/2006" xmlns:xr="http://schemas.microsoft.com/office/spreadsheetml/2014/revision" mc:Ignorable="xr" xr:uid="{AC3F6815-43CF-46AC-B5C9-431D39F13D35}" name="TablaDinámica43"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A167:AB169"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6">
        <item x="1"/>
        <item x="3"/>
        <item x="2"/>
        <item x="4"/>
        <item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51"/>
  </rowFields>
  <rowItems count="2">
    <i>
      <x v="4"/>
    </i>
    <i t="grand">
      <x/>
    </i>
  </rowItems>
  <colItems count="1">
    <i/>
  </colItems>
  <dataFields count="1">
    <dataField name="Cuenta de 13,7" fld="51" subtotal="count" baseField="0" baseItem="0"/>
  </dataFields>
  <formats count="13">
    <format dxfId="297">
      <pivotArea outline="0" collapsedLevelsAreSubtotals="1" fieldPosition="0"/>
    </format>
    <format dxfId="296">
      <pivotArea type="all" dataOnly="0" outline="0" fieldPosition="0"/>
    </format>
    <format dxfId="295">
      <pivotArea outline="0" collapsedLevelsAreSubtotals="1" fieldPosition="0"/>
    </format>
    <format dxfId="294">
      <pivotArea field="51" type="button" dataOnly="0" labelOnly="1" outline="0" axis="axisRow" fieldPosition="0"/>
    </format>
    <format dxfId="293">
      <pivotArea dataOnly="0" labelOnly="1" outline="0" fieldPosition="0">
        <references count="1">
          <reference field="51" count="0"/>
        </references>
      </pivotArea>
    </format>
    <format dxfId="292">
      <pivotArea dataOnly="0" labelOnly="1" grandRow="1" outline="0" fieldPosition="0"/>
    </format>
    <format dxfId="291">
      <pivotArea dataOnly="0" labelOnly="1" outline="0" axis="axisValues" fieldPosition="0"/>
    </format>
    <format dxfId="290">
      <pivotArea type="all" dataOnly="0" outline="0" fieldPosition="0"/>
    </format>
    <format dxfId="289">
      <pivotArea outline="0" collapsedLevelsAreSubtotals="1" fieldPosition="0"/>
    </format>
    <format dxfId="288">
      <pivotArea field="51" type="button" dataOnly="0" labelOnly="1" outline="0" axis="axisRow" fieldPosition="0"/>
    </format>
    <format dxfId="287">
      <pivotArea dataOnly="0" labelOnly="1" outline="0" fieldPosition="0">
        <references count="1">
          <reference field="51" count="0"/>
        </references>
      </pivotArea>
    </format>
    <format dxfId="286">
      <pivotArea dataOnly="0" labelOnly="1" grandRow="1" outline="0" fieldPosition="0"/>
    </format>
    <format dxfId="285">
      <pivotArea dataOnly="0" labelOnly="1" outline="0" axis="axisValues" fieldPosition="0"/>
    </format>
  </formats>
  <pivotTableStyleInfo name="PivotStyleMedium4"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4.xml><?xml version="1.0" encoding="utf-8"?>
<pivotTableDefinition xmlns="http://schemas.openxmlformats.org/spreadsheetml/2006/main" xmlns:mc="http://schemas.openxmlformats.org/markup-compatibility/2006" xmlns:xr="http://schemas.microsoft.com/office/spreadsheetml/2014/revision" mc:Ignorable="xr" xr:uid="{8CCDA315-1BF4-4A8C-B4A5-35D37751DCCB}" name="TablaDinámica58"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J138:K139"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4">
        <item x="1"/>
        <item x="2"/>
        <item h="1"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36"/>
  </rowFields>
  <rowItems count="1">
    <i t="grand">
      <x/>
    </i>
  </rowItems>
  <colItems count="1">
    <i/>
  </colItems>
  <dataFields count="1">
    <dataField name="Cuenta de 11,2" fld="36" subtotal="count" baseField="0" baseItem="0"/>
  </dataFields>
  <formats count="13">
    <format dxfId="310">
      <pivotArea outline="0" collapsedLevelsAreSubtotals="1" fieldPosition="0"/>
    </format>
    <format dxfId="309">
      <pivotArea type="all" dataOnly="0" outline="0" fieldPosition="0"/>
    </format>
    <format dxfId="308">
      <pivotArea outline="0" collapsedLevelsAreSubtotals="1" fieldPosition="0"/>
    </format>
    <format dxfId="307">
      <pivotArea field="36" type="button" dataOnly="0" labelOnly="1" outline="0" axis="axisRow" fieldPosition="0"/>
    </format>
    <format dxfId="306">
      <pivotArea dataOnly="0" labelOnly="1" outline="0" fieldPosition="0">
        <references count="1">
          <reference field="36" count="0"/>
        </references>
      </pivotArea>
    </format>
    <format dxfId="305">
      <pivotArea dataOnly="0" labelOnly="1" grandRow="1" outline="0" fieldPosition="0"/>
    </format>
    <format dxfId="304">
      <pivotArea dataOnly="0" labelOnly="1" outline="0" axis="axisValues" fieldPosition="0"/>
    </format>
    <format dxfId="303">
      <pivotArea type="all" dataOnly="0" outline="0" fieldPosition="0"/>
    </format>
    <format dxfId="302">
      <pivotArea outline="0" collapsedLevelsAreSubtotals="1" fieldPosition="0"/>
    </format>
    <format dxfId="301">
      <pivotArea field="36" type="button" dataOnly="0" labelOnly="1" outline="0" axis="axisRow" fieldPosition="0"/>
    </format>
    <format dxfId="300">
      <pivotArea dataOnly="0" labelOnly="1" outline="0" fieldPosition="0">
        <references count="1">
          <reference field="36" count="0"/>
        </references>
      </pivotArea>
    </format>
    <format dxfId="299">
      <pivotArea dataOnly="0" labelOnly="1" grandRow="1" outline="0" fieldPosition="0"/>
    </format>
    <format dxfId="298">
      <pivotArea dataOnly="0" labelOnly="1" outline="0" axis="axisValues" fieldPosition="0"/>
    </format>
  </formats>
  <pivotTableStyleInfo name="PivotStyleMedium5"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5.xml><?xml version="1.0" encoding="utf-8"?>
<pivotTableDefinition xmlns="http://schemas.openxmlformats.org/spreadsheetml/2006/main" xmlns:mc="http://schemas.openxmlformats.org/markup-compatibility/2006" xmlns:xr="http://schemas.microsoft.com/office/spreadsheetml/2014/revision" mc:Ignorable="xr" xr:uid="{F204578C-DEDD-47C2-9859-6353792116FF}" name="TablaDinámica6"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J6:K8" firstHeaderRow="1" firstDataRow="1" firstDataCol="1"/>
  <pivotFields count="73">
    <pivotField compact="0" outline="0" showAll="0"/>
    <pivotField axis="axisRow" dataField="1" compact="0" outline="0" showAll="0">
      <items count="3">
        <item x="1"/>
        <item x="0"/>
        <item t="default"/>
      </items>
    </pivotField>
    <pivotField compact="0" outline="0" showAll="0">
      <items count="19">
        <item h="1" x="11"/>
        <item h="1" x="12"/>
        <item h="1" x="13"/>
        <item h="1" x="5"/>
        <item h="1" x="3"/>
        <item x="8"/>
        <item h="1" m="1" x="16"/>
        <item h="1" x="9"/>
        <item h="1" x="7"/>
        <item h="1" x="4"/>
        <item h="1" x="0"/>
        <item h="1" m="1" x="15"/>
        <item h="1" m="1" x="17"/>
        <item h="1" x="10"/>
        <item h="1" m="1" x="14"/>
        <item h="1" x="6"/>
        <item h="1" x="1"/>
        <item h="1" x="2"/>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1"/>
  </rowFields>
  <rowItems count="2">
    <i>
      <x v="1"/>
    </i>
    <i t="grand">
      <x/>
    </i>
  </rowItems>
  <colItems count="1">
    <i/>
  </colItems>
  <dataFields count="1">
    <dataField name="Cuenta de Constructora 2" fld="1" subtotal="count" baseField="0" baseItem="0"/>
  </dataFields>
  <formats count="9">
    <format dxfId="319">
      <pivotArea outline="0" collapsedLevelsAreSubtotals="1" fieldPosition="0"/>
    </format>
    <format dxfId="318">
      <pivotArea type="all" dataOnly="0" outline="0" fieldPosition="0"/>
    </format>
    <format dxfId="317">
      <pivotArea outline="0" collapsedLevelsAreSubtotals="1" fieldPosition="0"/>
    </format>
    <format dxfId="316">
      <pivotArea field="2" type="button" dataOnly="0" labelOnly="1" outline="0"/>
    </format>
    <format dxfId="315">
      <pivotArea dataOnly="0" labelOnly="1" grandRow="1" outline="0" fieldPosition="0"/>
    </format>
    <format dxfId="314">
      <pivotArea type="all" dataOnly="0" outline="0" fieldPosition="0"/>
    </format>
    <format dxfId="313">
      <pivotArea outline="0" collapsedLevelsAreSubtotals="1" fieldPosition="0"/>
    </format>
    <format dxfId="312">
      <pivotArea field="2" type="button" dataOnly="0" labelOnly="1" outline="0"/>
    </format>
    <format dxfId="311">
      <pivotArea dataOnly="0" labelOnly="1" grandRow="1" outline="0"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6.xml><?xml version="1.0" encoding="utf-8"?>
<pivotTableDefinition xmlns="http://schemas.openxmlformats.org/spreadsheetml/2006/main" xmlns:mc="http://schemas.openxmlformats.org/markup-compatibility/2006" xmlns:xr="http://schemas.microsoft.com/office/spreadsheetml/2014/revision" mc:Ignorable="xr" xr:uid="{538992A4-8E10-4D9B-9718-3DAE11E2FDBC}" name="TablaDinámica65"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256:C258"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items count="6">
        <item x="0"/>
        <item x="1"/>
        <item m="1" x="2"/>
        <item m="1" x="3"/>
        <item m="1" x="4"/>
        <item t="default"/>
      </items>
    </pivotField>
    <pivotField name="23 ¿Se ofreció alguna bebida al cliente durante la atención?" axis="axisRow" dataField="1" compact="0" outline="0" showAll="0" sortType="descending">
      <items count="5">
        <item m="1" x="3"/>
        <item x="2"/>
        <item x="1"/>
        <item x="0"/>
        <item t="default"/>
      </items>
      <autoSortScope>
        <pivotArea dataOnly="0" outline="0" fieldPosition="0">
          <references count="1">
            <reference field="4294967294" count="1" selected="0">
              <x v="1"/>
            </reference>
          </references>
        </pivotArea>
      </autoSortScope>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65"/>
  </rowFields>
  <rowItems count="2">
    <i>
      <x v="2"/>
    </i>
    <i t="grand">
      <x/>
    </i>
  </rowItems>
  <colFields count="1">
    <field x="-2"/>
  </colFields>
  <colItems count="2">
    <i>
      <x/>
    </i>
    <i i="1">
      <x v="1"/>
    </i>
  </colItems>
  <dataFields count="2">
    <dataField name="Cuenta de 23 ¿Se ofreció alguna bebida al cliente durante la atención?_x000a_" fld="65" subtotal="count" baseField="0" baseItem="0"/>
    <dataField name="Cuenta de 23 ¿Se ofreció alguna bebida al cliente durante la atención?" fld="65" subtotal="count" showDataAs="percentOfCol" baseField="67" baseItem="0" numFmtId="164"/>
  </dataFields>
  <formats count="10">
    <format dxfId="329">
      <pivotArea outline="0" collapsedLevelsAreSubtotals="1" fieldPosition="0"/>
    </format>
    <format dxfId="328">
      <pivotArea type="all" dataOnly="0" outline="0" fieldPosition="0"/>
    </format>
    <format dxfId="327">
      <pivotArea outline="0" collapsedLevelsAreSubtotals="1" fieldPosition="0"/>
    </format>
    <format dxfId="326">
      <pivotArea field="64" type="button" dataOnly="0" labelOnly="1" outline="0"/>
    </format>
    <format dxfId="325">
      <pivotArea dataOnly="0" labelOnly="1" grandRow="1" outline="0" fieldPosition="0"/>
    </format>
    <format dxfId="324">
      <pivotArea type="all" dataOnly="0" outline="0" fieldPosition="0"/>
    </format>
    <format dxfId="323">
      <pivotArea outline="0" collapsedLevelsAreSubtotals="1" fieldPosition="0"/>
    </format>
    <format dxfId="322">
      <pivotArea field="64" type="button" dataOnly="0" labelOnly="1" outline="0"/>
    </format>
    <format dxfId="321">
      <pivotArea dataOnly="0" labelOnly="1" grandRow="1" outline="0" fieldPosition="0"/>
    </format>
    <format dxfId="320">
      <pivotArea outline="0" fieldPosition="0">
        <references count="1">
          <reference field="4294967294" count="1">
            <x v="1"/>
          </reference>
        </references>
      </pivotArea>
    </format>
  </formats>
  <pivotTableStyleInfo name="PivotStyleMedium9"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7.xml><?xml version="1.0" encoding="utf-8"?>
<pivotTableDefinition xmlns="http://schemas.openxmlformats.org/spreadsheetml/2006/main" xmlns:mc="http://schemas.openxmlformats.org/markup-compatibility/2006" xmlns:xr="http://schemas.microsoft.com/office/spreadsheetml/2014/revision" mc:Ignorable="xr" xr:uid="{B7D5AC84-5EFA-418B-99AD-2E10FB7AC436}" name="TablaDinámica53"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202:C204"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4">
        <item x="0"/>
        <item x="1"/>
        <item m="1" x="2"/>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58"/>
  </rowFields>
  <rowItems count="2">
    <i>
      <x/>
    </i>
    <i t="grand">
      <x/>
    </i>
  </rowItems>
  <colFields count="1">
    <field x="-2"/>
  </colFields>
  <colItems count="2">
    <i>
      <x/>
    </i>
    <i i="1">
      <x v="1"/>
    </i>
  </colItems>
  <dataFields count="2">
    <dataField name="Cuenta de 16,1 Busca la viabilidad inmediata del crédito. Se deben solicitar los documentos necesarios para obtener la aprobación del crédito." fld="58" subtotal="count" baseField="0" baseItem="0"/>
    <dataField name="Cuenta de 16,1 Busca la viabilidad inmediata del crédito. Se deben solicitar los documentos necesarios para obtener la aprobación del crédito.2" fld="58" subtotal="count" showDataAs="percentOfCol" baseField="62" baseItem="0" numFmtId="164"/>
  </dataFields>
  <formats count="14">
    <format dxfId="343">
      <pivotArea outline="0" collapsedLevelsAreSubtotals="1" fieldPosition="0"/>
    </format>
    <format dxfId="342">
      <pivotArea outline="0" fieldPosition="0">
        <references count="1">
          <reference field="4294967294" count="1">
            <x v="1"/>
          </reference>
        </references>
      </pivotArea>
    </format>
    <format dxfId="341">
      <pivotArea type="all" dataOnly="0" outline="0" fieldPosition="0"/>
    </format>
    <format dxfId="340">
      <pivotArea outline="0" collapsedLevelsAreSubtotals="1" fieldPosition="0"/>
    </format>
    <format dxfId="339">
      <pivotArea field="58" type="button" dataOnly="0" labelOnly="1" outline="0" axis="axisRow" fieldPosition="0"/>
    </format>
    <format dxfId="338">
      <pivotArea dataOnly="0" labelOnly="1" outline="0" fieldPosition="0">
        <references count="1">
          <reference field="58" count="0"/>
        </references>
      </pivotArea>
    </format>
    <format dxfId="337">
      <pivotArea dataOnly="0" labelOnly="1" grandRow="1" outline="0" fieldPosition="0"/>
    </format>
    <format dxfId="336">
      <pivotArea dataOnly="0" labelOnly="1" outline="0" fieldPosition="0">
        <references count="1">
          <reference field="4294967294" count="2">
            <x v="0"/>
            <x v="1"/>
          </reference>
        </references>
      </pivotArea>
    </format>
    <format dxfId="335">
      <pivotArea type="all" dataOnly="0" outline="0" fieldPosition="0"/>
    </format>
    <format dxfId="334">
      <pivotArea outline="0" collapsedLevelsAreSubtotals="1" fieldPosition="0"/>
    </format>
    <format dxfId="333">
      <pivotArea field="58" type="button" dataOnly="0" labelOnly="1" outline="0" axis="axisRow" fieldPosition="0"/>
    </format>
    <format dxfId="332">
      <pivotArea dataOnly="0" labelOnly="1" outline="0" fieldPosition="0">
        <references count="1">
          <reference field="58" count="0"/>
        </references>
      </pivotArea>
    </format>
    <format dxfId="331">
      <pivotArea dataOnly="0" labelOnly="1" grandRow="1" outline="0" fieldPosition="0"/>
    </format>
    <format dxfId="330">
      <pivotArea dataOnly="0" labelOnly="1" outline="0" fieldPosition="0">
        <references count="1">
          <reference field="4294967294" count="2">
            <x v="0"/>
            <x v="1"/>
          </reference>
        </references>
      </pivotArea>
    </format>
  </formats>
  <pivotTableStyleInfo name="PivotStyleMedium10"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8.xml><?xml version="1.0" encoding="utf-8"?>
<pivotTableDefinition xmlns="http://schemas.openxmlformats.org/spreadsheetml/2006/main" xmlns:mc="http://schemas.openxmlformats.org/markup-compatibility/2006" xmlns:xr="http://schemas.microsoft.com/office/spreadsheetml/2014/revision" mc:Ignorable="xr" xr:uid="{136CD159-11B6-454B-A297-6C94699DB7AC}" name="TablaDinámica5"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270:C272"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items count="5">
        <item m="1" x="3"/>
        <item x="2"/>
        <item x="1"/>
        <item x="0"/>
        <item t="default"/>
      </items>
    </pivotField>
    <pivotField compact="0" outline="0" showAll="0"/>
    <pivotField axis="axisRow" dataField="1" compact="0" outline="0" showAll="0">
      <items count="8">
        <item x="0"/>
        <item x="2"/>
        <item m="1" x="6"/>
        <item h="1" m="1" x="5"/>
        <item h="1" x="1"/>
        <item m="1" x="3"/>
        <item m="1" x="4"/>
        <item t="default"/>
      </items>
    </pivotField>
    <pivotField compact="0" outline="0" showAll="0"/>
    <pivotField compact="0" outline="0" showAll="0"/>
    <pivotField compact="0" outline="0" showAll="0"/>
    <pivotField compact="0" outline="0" showAll="0"/>
    <pivotField compact="0" outline="0" showAll="0"/>
  </pivotFields>
  <rowFields count="1">
    <field x="67"/>
  </rowFields>
  <rowItems count="2">
    <i>
      <x v="1"/>
    </i>
    <i t="grand">
      <x/>
    </i>
  </rowItems>
  <colFields count="1">
    <field x="-2"/>
  </colFields>
  <colItems count="2">
    <i>
      <x/>
    </i>
    <i i="1">
      <x v="1"/>
    </i>
  </colItems>
  <dataFields count="2">
    <dataField name="Cuenta de 24.1 ¿Si la respuesta es sí, mencione en qué periodo de tiempo posterior a la visita se hizo contacto para seguimiento de parte del asesor?" fld="67" subtotal="count" baseField="0" baseItem="0"/>
    <dataField name="Cuenta de 24.1 ¿Si la respuesta es sí, mencione en qué periodo de tiempo posterior a la visita se hizo contacto para seguimiento de parte del asesor?2" fld="67" subtotal="count" showDataAs="percentOfCol" baseField="68" baseItem="0" numFmtId="164"/>
  </dataFields>
  <formats count="10">
    <format dxfId="353">
      <pivotArea outline="0" collapsedLevelsAreSubtotals="1" fieldPosition="0"/>
    </format>
    <format dxfId="352">
      <pivotArea type="all" dataOnly="0" outline="0" fieldPosition="0"/>
    </format>
    <format dxfId="351">
      <pivotArea outline="0" collapsedLevelsAreSubtotals="1" fieldPosition="0"/>
    </format>
    <format dxfId="350">
      <pivotArea field="65" type="button" dataOnly="0" labelOnly="1" outline="0"/>
    </format>
    <format dxfId="349">
      <pivotArea dataOnly="0" labelOnly="1" grandRow="1" outline="0" fieldPosition="0"/>
    </format>
    <format dxfId="348">
      <pivotArea type="all" dataOnly="0" outline="0" fieldPosition="0"/>
    </format>
    <format dxfId="347">
      <pivotArea outline="0" collapsedLevelsAreSubtotals="1" fieldPosition="0"/>
    </format>
    <format dxfId="346">
      <pivotArea field="65" type="button" dataOnly="0" labelOnly="1" outline="0"/>
    </format>
    <format dxfId="345">
      <pivotArea dataOnly="0" labelOnly="1" grandRow="1" outline="0" fieldPosition="0"/>
    </format>
    <format dxfId="344">
      <pivotArea outline="0" fieldPosition="0">
        <references count="1">
          <reference field="4294967294" count="1">
            <x v="1"/>
          </reference>
        </references>
      </pivotArea>
    </format>
  </formats>
  <pivotTableStyleInfo name="PivotStyleMedium9"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9.xml><?xml version="1.0" encoding="utf-8"?>
<pivotTableDefinition xmlns="http://schemas.openxmlformats.org/spreadsheetml/2006/main" xmlns:mc="http://schemas.openxmlformats.org/markup-compatibility/2006" xmlns:xr="http://schemas.microsoft.com/office/spreadsheetml/2014/revision" mc:Ignorable="xr" xr:uid="{C8F04FFD-3B93-412C-8D58-64EC846CA5DE}" name="TablaDinámica12"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U112:V115"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12">
        <item x="10"/>
        <item x="5"/>
        <item x="3"/>
        <item x="4"/>
        <item x="1"/>
        <item x="2"/>
        <item x="6"/>
        <item x="8"/>
        <item x="9"/>
        <item x="7"/>
        <item h="1"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24"/>
  </rowFields>
  <rowItems count="3">
    <i>
      <x v="1"/>
    </i>
    <i>
      <x v="3"/>
    </i>
    <i t="grand">
      <x/>
    </i>
  </rowItems>
  <colItems count="1">
    <i/>
  </colItems>
  <dataFields count="1">
    <dataField name="Cuenta de 10.6" fld="24" subtotal="count" baseField="0" baseItem="0"/>
  </dataFields>
  <formats count="13">
    <format dxfId="366">
      <pivotArea outline="0" collapsedLevelsAreSubtotals="1" fieldPosition="0"/>
    </format>
    <format dxfId="365">
      <pivotArea type="all" dataOnly="0" outline="0" fieldPosition="0"/>
    </format>
    <format dxfId="364">
      <pivotArea outline="0" collapsedLevelsAreSubtotals="1" fieldPosition="0"/>
    </format>
    <format dxfId="363">
      <pivotArea field="24" type="button" dataOnly="0" labelOnly="1" outline="0" axis="axisRow" fieldPosition="0"/>
    </format>
    <format dxfId="362">
      <pivotArea dataOnly="0" labelOnly="1" outline="0" fieldPosition="0">
        <references count="1">
          <reference field="24" count="0"/>
        </references>
      </pivotArea>
    </format>
    <format dxfId="361">
      <pivotArea dataOnly="0" labelOnly="1" grandRow="1" outline="0" fieldPosition="0"/>
    </format>
    <format dxfId="360">
      <pivotArea dataOnly="0" labelOnly="1" outline="0" axis="axisValues" fieldPosition="0"/>
    </format>
    <format dxfId="359">
      <pivotArea type="all" dataOnly="0" outline="0" fieldPosition="0"/>
    </format>
    <format dxfId="358">
      <pivotArea outline="0" collapsedLevelsAreSubtotals="1" fieldPosition="0"/>
    </format>
    <format dxfId="357">
      <pivotArea field="24" type="button" dataOnly="0" labelOnly="1" outline="0" axis="axisRow" fieldPosition="0"/>
    </format>
    <format dxfId="356">
      <pivotArea dataOnly="0" labelOnly="1" outline="0" fieldPosition="0">
        <references count="1">
          <reference field="24" count="0"/>
        </references>
      </pivotArea>
    </format>
    <format dxfId="355">
      <pivotArea dataOnly="0" labelOnly="1" grandRow="1" outline="0" fieldPosition="0"/>
    </format>
    <format dxfId="354">
      <pivotArea dataOnly="0" labelOnly="1" outline="0" axis="axisValues" fieldPosition="0"/>
    </format>
  </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0.xml><?xml version="1.0" encoding="utf-8"?>
<pivotTableDefinition xmlns="http://schemas.openxmlformats.org/spreadsheetml/2006/main" xmlns:mc="http://schemas.openxmlformats.org/markup-compatibility/2006" xmlns:xr="http://schemas.microsoft.com/office/spreadsheetml/2014/revision" mc:Ignorable="xr" xr:uid="{BC300667-1FFE-4538-B36C-F63187C9286C}" name="TablaDinámica44"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D167:AE169"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4">
        <item x="2"/>
        <item x="1"/>
        <item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52"/>
  </rowFields>
  <rowItems count="2">
    <i>
      <x v="2"/>
    </i>
    <i t="grand">
      <x/>
    </i>
  </rowItems>
  <colItems count="1">
    <i/>
  </colItems>
  <dataFields count="1">
    <dataField name="Cuenta de 13,8" fld="52" subtotal="count" baseField="0" baseItem="0"/>
  </dataFields>
  <formats count="13">
    <format dxfId="379">
      <pivotArea outline="0" collapsedLevelsAreSubtotals="1" fieldPosition="0"/>
    </format>
    <format dxfId="378">
      <pivotArea type="all" dataOnly="0" outline="0" fieldPosition="0"/>
    </format>
    <format dxfId="377">
      <pivotArea outline="0" collapsedLevelsAreSubtotals="1" fieldPosition="0"/>
    </format>
    <format dxfId="376">
      <pivotArea field="52" type="button" dataOnly="0" labelOnly="1" outline="0" axis="axisRow" fieldPosition="0"/>
    </format>
    <format dxfId="375">
      <pivotArea dataOnly="0" labelOnly="1" outline="0" fieldPosition="0">
        <references count="1">
          <reference field="52" count="0"/>
        </references>
      </pivotArea>
    </format>
    <format dxfId="374">
      <pivotArea dataOnly="0" labelOnly="1" grandRow="1" outline="0" fieldPosition="0"/>
    </format>
    <format dxfId="373">
      <pivotArea dataOnly="0" labelOnly="1" outline="0" axis="axisValues" fieldPosition="0"/>
    </format>
    <format dxfId="372">
      <pivotArea type="all" dataOnly="0" outline="0" fieldPosition="0"/>
    </format>
    <format dxfId="371">
      <pivotArea outline="0" collapsedLevelsAreSubtotals="1" fieldPosition="0"/>
    </format>
    <format dxfId="370">
      <pivotArea field="52" type="button" dataOnly="0" labelOnly="1" outline="0" axis="axisRow" fieldPosition="0"/>
    </format>
    <format dxfId="369">
      <pivotArea dataOnly="0" labelOnly="1" outline="0" fieldPosition="0">
        <references count="1">
          <reference field="52" count="0"/>
        </references>
      </pivotArea>
    </format>
    <format dxfId="368">
      <pivotArea dataOnly="0" labelOnly="1" grandRow="1" outline="0" fieldPosition="0"/>
    </format>
    <format dxfId="367">
      <pivotArea dataOnly="0" labelOnly="1" outline="0" axis="axisValues" fieldPosition="0"/>
    </format>
  </formats>
  <pivotTableStyleInfo name="PivotStyleMedium4"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1.xml><?xml version="1.0" encoding="utf-8"?>
<pivotTableDefinition xmlns="http://schemas.openxmlformats.org/spreadsheetml/2006/main" xmlns:mc="http://schemas.openxmlformats.org/markup-compatibility/2006" xmlns:xr="http://schemas.microsoft.com/office/spreadsheetml/2014/revision" mc:Ignorable="xr" xr:uid="{05C8DC37-18B9-49C8-8862-BC60C8744AA2}" name="TablaDinámica13"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X112:Y115"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10">
        <item x="4"/>
        <item x="3"/>
        <item x="7"/>
        <item x="2"/>
        <item x="8"/>
        <item x="6"/>
        <item x="5"/>
        <item x="1"/>
        <item h="1"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25"/>
  </rowFields>
  <rowItems count="3">
    <i>
      <x/>
    </i>
    <i>
      <x v="1"/>
    </i>
    <i t="grand">
      <x/>
    </i>
  </rowItems>
  <colItems count="1">
    <i/>
  </colItems>
  <dataFields count="1">
    <dataField name="Cuenta de 10.7" fld="25" subtotal="count" baseField="0" baseItem="0"/>
  </dataFields>
  <formats count="13">
    <format dxfId="392">
      <pivotArea outline="0" collapsedLevelsAreSubtotals="1" fieldPosition="0"/>
    </format>
    <format dxfId="391">
      <pivotArea type="all" dataOnly="0" outline="0" fieldPosition="0"/>
    </format>
    <format dxfId="390">
      <pivotArea outline="0" collapsedLevelsAreSubtotals="1" fieldPosition="0"/>
    </format>
    <format dxfId="389">
      <pivotArea field="25" type="button" dataOnly="0" labelOnly="1" outline="0" axis="axisRow" fieldPosition="0"/>
    </format>
    <format dxfId="388">
      <pivotArea dataOnly="0" labelOnly="1" outline="0" fieldPosition="0">
        <references count="1">
          <reference field="25" count="0"/>
        </references>
      </pivotArea>
    </format>
    <format dxfId="387">
      <pivotArea dataOnly="0" labelOnly="1" grandRow="1" outline="0" fieldPosition="0"/>
    </format>
    <format dxfId="386">
      <pivotArea dataOnly="0" labelOnly="1" outline="0" axis="axisValues" fieldPosition="0"/>
    </format>
    <format dxfId="385">
      <pivotArea type="all" dataOnly="0" outline="0" fieldPosition="0"/>
    </format>
    <format dxfId="384">
      <pivotArea outline="0" collapsedLevelsAreSubtotals="1" fieldPosition="0"/>
    </format>
    <format dxfId="383">
      <pivotArea field="25" type="button" dataOnly="0" labelOnly="1" outline="0" axis="axisRow" fieldPosition="0"/>
    </format>
    <format dxfId="382">
      <pivotArea dataOnly="0" labelOnly="1" outline="0" fieldPosition="0">
        <references count="1">
          <reference field="25" count="0"/>
        </references>
      </pivotArea>
    </format>
    <format dxfId="381">
      <pivotArea dataOnly="0" labelOnly="1" grandRow="1" outline="0" fieldPosition="0"/>
    </format>
    <format dxfId="380">
      <pivotArea dataOnly="0" labelOnly="1" outline="0" axis="axisValues" fieldPosition="0"/>
    </format>
  </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2.xml><?xml version="1.0" encoding="utf-8"?>
<pivotTableDefinition xmlns="http://schemas.openxmlformats.org/spreadsheetml/2006/main" xmlns:mc="http://schemas.openxmlformats.org/markup-compatibility/2006" xmlns:xr="http://schemas.microsoft.com/office/spreadsheetml/2014/revision" mc:Ignorable="xr" xr:uid="{CDAAF624-25D0-4F27-AC7B-C70BA3CBF171}" name="TablaDinámica17"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J112:AK114"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7">
        <item x="2"/>
        <item x="3"/>
        <item x="1"/>
        <item x="4"/>
        <item x="5"/>
        <item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29"/>
  </rowFields>
  <rowItems count="2">
    <i>
      <x v="5"/>
    </i>
    <i t="grand">
      <x/>
    </i>
  </rowItems>
  <colItems count="1">
    <i/>
  </colItems>
  <dataFields count="1">
    <dataField name="Cuenta de 10.11" fld="29" subtotal="count" baseField="0" baseItem="0"/>
  </dataFields>
  <formats count="13">
    <format dxfId="405">
      <pivotArea outline="0" collapsedLevelsAreSubtotals="1" fieldPosition="0"/>
    </format>
    <format dxfId="404">
      <pivotArea type="all" dataOnly="0" outline="0" fieldPosition="0"/>
    </format>
    <format dxfId="403">
      <pivotArea outline="0" collapsedLevelsAreSubtotals="1" fieldPosition="0"/>
    </format>
    <format dxfId="402">
      <pivotArea field="29" type="button" dataOnly="0" labelOnly="1" outline="0" axis="axisRow" fieldPosition="0"/>
    </format>
    <format dxfId="401">
      <pivotArea dataOnly="0" labelOnly="1" outline="0" fieldPosition="0">
        <references count="1">
          <reference field="29" count="0"/>
        </references>
      </pivotArea>
    </format>
    <format dxfId="400">
      <pivotArea dataOnly="0" labelOnly="1" grandRow="1" outline="0" fieldPosition="0"/>
    </format>
    <format dxfId="399">
      <pivotArea dataOnly="0" labelOnly="1" outline="0" axis="axisValues" fieldPosition="0"/>
    </format>
    <format dxfId="398">
      <pivotArea type="all" dataOnly="0" outline="0" fieldPosition="0"/>
    </format>
    <format dxfId="397">
      <pivotArea outline="0" collapsedLevelsAreSubtotals="1" fieldPosition="0"/>
    </format>
    <format dxfId="396">
      <pivotArea field="29" type="button" dataOnly="0" labelOnly="1" outline="0" axis="axisRow" fieldPosition="0"/>
    </format>
    <format dxfId="395">
      <pivotArea dataOnly="0" labelOnly="1" outline="0" fieldPosition="0">
        <references count="1">
          <reference field="29" count="0"/>
        </references>
      </pivotArea>
    </format>
    <format dxfId="394">
      <pivotArea dataOnly="0" labelOnly="1" grandRow="1" outline="0" fieldPosition="0"/>
    </format>
    <format dxfId="393">
      <pivotArea dataOnly="0" labelOnly="1" outline="0" axis="axisValues" fieldPosition="0"/>
    </format>
  </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3.xml><?xml version="1.0" encoding="utf-8"?>
<pivotTableDefinition xmlns="http://schemas.openxmlformats.org/spreadsheetml/2006/main" xmlns:mc="http://schemas.openxmlformats.org/markup-compatibility/2006" xmlns:xr="http://schemas.microsoft.com/office/spreadsheetml/2014/revision" mc:Ignorable="xr" xr:uid="{D89D6BA9-DAB5-48DA-B2A7-D0366292CA0D}" name="TablaDinámica37"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80:C81"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11">
        <item m="1" x="9"/>
        <item x="2"/>
        <item x="3"/>
        <item x="4"/>
        <item x="7"/>
        <item x="5"/>
        <item x="8"/>
        <item h="1" x="0"/>
        <item x="6"/>
        <item x="1"/>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14"/>
  </rowFields>
  <rowItems count="1">
    <i t="grand">
      <x/>
    </i>
  </rowItems>
  <colFields count="1">
    <field x="-2"/>
  </colFields>
  <colItems count="2">
    <i>
      <x/>
    </i>
    <i i="1">
      <x v="1"/>
    </i>
  </colItems>
  <dataFields count="2">
    <dataField name="Cuenta de 7Si la respuesta es SI Indique Cuales (Respuesta de Selección Múltiple)" fld="14" subtotal="count" baseField="0" baseItem="0"/>
    <dataField name="Cuenta de 7Si la respuesta es SI Indique Cuales (Respuesta de Selección Múltiple)2" fld="14" subtotal="count" showDataAs="percentOfCol" baseField="0" baseItem="0" numFmtId="164"/>
  </dataFields>
  <formats count="14">
    <format dxfId="419">
      <pivotArea outline="0" collapsedLevelsAreSubtotals="1" fieldPosition="0"/>
    </format>
    <format dxfId="418">
      <pivotArea outline="0" fieldPosition="0">
        <references count="1">
          <reference field="4294967294" count="1">
            <x v="1"/>
          </reference>
        </references>
      </pivotArea>
    </format>
    <format dxfId="417">
      <pivotArea type="all" dataOnly="0" outline="0" fieldPosition="0"/>
    </format>
    <format dxfId="416">
      <pivotArea outline="0" collapsedLevelsAreSubtotals="1" fieldPosition="0"/>
    </format>
    <format dxfId="415">
      <pivotArea field="14" type="button" dataOnly="0" labelOnly="1" outline="0" axis="axisRow" fieldPosition="0"/>
    </format>
    <format dxfId="414">
      <pivotArea dataOnly="0" labelOnly="1" outline="0" fieldPosition="0">
        <references count="1">
          <reference field="14" count="0"/>
        </references>
      </pivotArea>
    </format>
    <format dxfId="413">
      <pivotArea dataOnly="0" labelOnly="1" grandRow="1" outline="0" fieldPosition="0"/>
    </format>
    <format dxfId="412">
      <pivotArea dataOnly="0" labelOnly="1" outline="0" fieldPosition="0">
        <references count="1">
          <reference field="4294967294" count="2">
            <x v="0"/>
            <x v="1"/>
          </reference>
        </references>
      </pivotArea>
    </format>
    <format dxfId="411">
      <pivotArea type="all" dataOnly="0" outline="0" fieldPosition="0"/>
    </format>
    <format dxfId="410">
      <pivotArea outline="0" collapsedLevelsAreSubtotals="1" fieldPosition="0"/>
    </format>
    <format dxfId="409">
      <pivotArea field="14" type="button" dataOnly="0" labelOnly="1" outline="0" axis="axisRow" fieldPosition="0"/>
    </format>
    <format dxfId="408">
      <pivotArea dataOnly="0" labelOnly="1" outline="0" fieldPosition="0">
        <references count="1">
          <reference field="14" count="0"/>
        </references>
      </pivotArea>
    </format>
    <format dxfId="407">
      <pivotArea dataOnly="0" labelOnly="1" grandRow="1" outline="0" fieldPosition="0"/>
    </format>
    <format dxfId="406">
      <pivotArea dataOnly="0" labelOnly="1" outline="0" fieldPosition="0">
        <references count="1">
          <reference field="4294967294" count="2">
            <x v="0"/>
            <x v="1"/>
          </reference>
        </references>
      </pivotArea>
    </format>
  </formats>
  <pivotTableStyleInfo name="PivotStyleMedium13"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4.xml><?xml version="1.0" encoding="utf-8"?>
<pivotTableDefinition xmlns="http://schemas.openxmlformats.org/spreadsheetml/2006/main" xmlns:mc="http://schemas.openxmlformats.org/markup-compatibility/2006" xmlns:xr="http://schemas.microsoft.com/office/spreadsheetml/2014/revision" mc:Ignorable="xr" xr:uid="{B2E3C456-56F7-4E7B-B365-CA94EBF34ECA}" name="TablaDinámica1"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24:C26" firstHeaderRow="0" firstDataRow="1" firstDataCol="1"/>
  <pivotFields count="73">
    <pivotField axis="axisRow" dataField="1" compact="0" outline="0" showAll="0">
      <items count="7">
        <item x="0"/>
        <item x="1"/>
        <item x="3"/>
        <item x="2"/>
        <item x="4"/>
        <item x="5"/>
        <item t="default"/>
      </items>
    </pivotField>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items count="7">
        <item x="1"/>
        <item x="2"/>
        <item x="0"/>
        <item x="4"/>
        <item x="3"/>
        <item m="1" x="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0"/>
  </rowFields>
  <rowItems count="2">
    <i>
      <x/>
    </i>
    <i t="grand">
      <x/>
    </i>
  </rowItems>
  <colFields count="1">
    <field x="-2"/>
  </colFields>
  <colItems count="2">
    <i>
      <x/>
    </i>
    <i i="1">
      <x v="1"/>
    </i>
  </colItems>
  <dataFields count="2">
    <dataField name="Cuenta de Constructora" fld="0" subtotal="count" baseField="0" baseItem="0"/>
    <dataField name="Cuenta de Constructora2" fld="0" subtotal="count" showDataAs="percentOfCol" baseField="0" baseItem="0" numFmtId="164"/>
  </dataFields>
  <formats count="10">
    <format dxfId="429">
      <pivotArea outline="0" collapsedLevelsAreSubtotals="1" fieldPosition="0"/>
    </format>
    <format dxfId="428">
      <pivotArea type="all" dataOnly="0" outline="0" fieldPosition="0"/>
    </format>
    <format dxfId="427">
      <pivotArea outline="0" collapsedLevelsAreSubtotals="1" fieldPosition="0"/>
    </format>
    <format dxfId="426">
      <pivotArea field="5" type="button" dataOnly="0" labelOnly="1" outline="0"/>
    </format>
    <format dxfId="425">
      <pivotArea dataOnly="0" labelOnly="1" grandRow="1" outline="0" fieldPosition="0"/>
    </format>
    <format dxfId="424">
      <pivotArea type="all" dataOnly="0" outline="0" fieldPosition="0"/>
    </format>
    <format dxfId="423">
      <pivotArea outline="0" collapsedLevelsAreSubtotals="1" fieldPosition="0"/>
    </format>
    <format dxfId="422">
      <pivotArea field="5" type="button" dataOnly="0" labelOnly="1" outline="0"/>
    </format>
    <format dxfId="421">
      <pivotArea dataOnly="0" labelOnly="1" grandRow="1" outline="0" fieldPosition="0"/>
    </format>
    <format dxfId="420">
      <pivotArea outline="0" fieldPosition="0">
        <references count="1">
          <reference field="4294967294" count="1">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5.xml><?xml version="1.0" encoding="utf-8"?>
<pivotTableDefinition xmlns="http://schemas.openxmlformats.org/spreadsheetml/2006/main" xmlns:mc="http://schemas.openxmlformats.org/markup-compatibility/2006" xmlns:xr="http://schemas.microsoft.com/office/spreadsheetml/2014/revision" mc:Ignorable="xr" xr:uid="{8A85E2DF-393F-4E9A-9DCF-1DC211B7DD34}" name="TablaDinámica34"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62:C64"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sortType="descending">
      <items count="4">
        <item x="1"/>
        <item x="0"/>
        <item x="2"/>
        <item t="default"/>
      </items>
      <autoSortScope>
        <pivotArea dataOnly="0" outline="0" fieldPosition="0">
          <references count="1">
            <reference field="4294967294" count="1" selected="0">
              <x v="1"/>
            </reference>
          </references>
        </pivotArea>
      </autoSortScope>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11"/>
  </rowFields>
  <rowItems count="2">
    <i>
      <x v="1"/>
    </i>
    <i t="grand">
      <x/>
    </i>
  </rowItems>
  <colFields count="1">
    <field x="-2"/>
  </colFields>
  <colItems count="2">
    <i>
      <x/>
    </i>
    <i i="1">
      <x v="1"/>
    </i>
  </colItems>
  <dataFields count="2">
    <dataField name="Cuenta de 4¿Solicita conocer su nombre?" fld="11" subtotal="count" baseField="0" baseItem="0"/>
    <dataField name="Cuenta de 4¿Solicita conocer su nombre?2" fld="11" subtotal="count" showDataAs="percentOfCol" baseField="0" baseItem="0" numFmtId="164"/>
  </dataFields>
  <formats count="14">
    <format dxfId="443">
      <pivotArea outline="0" collapsedLevelsAreSubtotals="1" fieldPosition="0"/>
    </format>
    <format dxfId="442">
      <pivotArea outline="0" fieldPosition="0">
        <references count="1">
          <reference field="4294967294" count="1" selected="0">
            <x v="1"/>
          </reference>
        </references>
      </pivotArea>
    </format>
    <format dxfId="441">
      <pivotArea type="all" dataOnly="0" outline="0" fieldPosition="0"/>
    </format>
    <format dxfId="440">
      <pivotArea outline="0" collapsedLevelsAreSubtotals="1" fieldPosition="0"/>
    </format>
    <format dxfId="439">
      <pivotArea field="11" type="button" dataOnly="0" labelOnly="1" outline="0" axis="axisRow" fieldPosition="0"/>
    </format>
    <format dxfId="438">
      <pivotArea dataOnly="0" labelOnly="1" outline="0" fieldPosition="0">
        <references count="1">
          <reference field="11" count="0"/>
        </references>
      </pivotArea>
    </format>
    <format dxfId="437">
      <pivotArea dataOnly="0" labelOnly="1" grandRow="1" outline="0" fieldPosition="0"/>
    </format>
    <format dxfId="436">
      <pivotArea dataOnly="0" labelOnly="1" outline="0" fieldPosition="0">
        <references count="1">
          <reference field="4294967294" count="2">
            <x v="0"/>
            <x v="1"/>
          </reference>
        </references>
      </pivotArea>
    </format>
    <format dxfId="435">
      <pivotArea type="all" dataOnly="0" outline="0" fieldPosition="0"/>
    </format>
    <format dxfId="434">
      <pivotArea outline="0" collapsedLevelsAreSubtotals="1" fieldPosition="0"/>
    </format>
    <format dxfId="433">
      <pivotArea field="11" type="button" dataOnly="0" labelOnly="1" outline="0" axis="axisRow" fieldPosition="0"/>
    </format>
    <format dxfId="432">
      <pivotArea dataOnly="0" labelOnly="1" outline="0" fieldPosition="0">
        <references count="1">
          <reference field="11" count="0"/>
        </references>
      </pivotArea>
    </format>
    <format dxfId="431">
      <pivotArea dataOnly="0" labelOnly="1" grandRow="1" outline="0" fieldPosition="0"/>
    </format>
    <format dxfId="430">
      <pivotArea dataOnly="0" labelOnly="1" outline="0" fieldPosition="0">
        <references count="1">
          <reference field="4294967294" count="2">
            <x v="0"/>
            <x v="1"/>
          </reference>
        </references>
      </pivotArea>
    </format>
  </formats>
  <pivotTableStyleInfo name="PivotStyleMedium13"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6.xml><?xml version="1.0" encoding="utf-8"?>
<pivotTableDefinition xmlns="http://schemas.openxmlformats.org/spreadsheetml/2006/main" xmlns:mc="http://schemas.openxmlformats.org/markup-compatibility/2006" xmlns:xr="http://schemas.microsoft.com/office/spreadsheetml/2014/revision" mc:Ignorable="xr" xr:uid="{D0C5E2D2-C603-4239-8253-0167AA3E7205}" name="TablaDinámica21"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chartFormat="2">
  <location ref="A144:C147"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3">
        <item x="1"/>
        <item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38"/>
  </rowFields>
  <rowItems count="3">
    <i>
      <x/>
    </i>
    <i>
      <x v="1"/>
    </i>
    <i t="grand">
      <x/>
    </i>
  </rowItems>
  <colFields count="1">
    <field x="-2"/>
  </colFields>
  <colItems count="2">
    <i>
      <x/>
    </i>
    <i i="1">
      <x v="1"/>
    </i>
  </colItems>
  <dataFields count="2">
    <dataField name="Cuenta de 12 Clasificación  de la compra " fld="38" subtotal="count" baseField="0" baseItem="0"/>
    <dataField name="Cuenta de 12 Clasificación  de la compra 2" fld="38" subtotal="count" showDataAs="percentOfCol" baseField="25" baseItem="0" numFmtId="164"/>
  </dataFields>
  <formats count="14">
    <format dxfId="457">
      <pivotArea outline="0" collapsedLevelsAreSubtotals="1" fieldPosition="0"/>
    </format>
    <format dxfId="456">
      <pivotArea outline="0" fieldPosition="0">
        <references count="1">
          <reference field="4294967294" count="1">
            <x v="1"/>
          </reference>
        </references>
      </pivotArea>
    </format>
    <format dxfId="455">
      <pivotArea type="all" dataOnly="0" outline="0" fieldPosition="0"/>
    </format>
    <format dxfId="454">
      <pivotArea outline="0" collapsedLevelsAreSubtotals="1" fieldPosition="0"/>
    </format>
    <format dxfId="453">
      <pivotArea field="38" type="button" dataOnly="0" labelOnly="1" outline="0" axis="axisRow" fieldPosition="0"/>
    </format>
    <format dxfId="452">
      <pivotArea dataOnly="0" labelOnly="1" outline="0" fieldPosition="0">
        <references count="1">
          <reference field="38" count="0"/>
        </references>
      </pivotArea>
    </format>
    <format dxfId="451">
      <pivotArea dataOnly="0" labelOnly="1" grandRow="1" outline="0" fieldPosition="0"/>
    </format>
    <format dxfId="450">
      <pivotArea dataOnly="0" labelOnly="1" outline="0" fieldPosition="0">
        <references count="1">
          <reference field="4294967294" count="2">
            <x v="0"/>
            <x v="1"/>
          </reference>
        </references>
      </pivotArea>
    </format>
    <format dxfId="449">
      <pivotArea type="all" dataOnly="0" outline="0" fieldPosition="0"/>
    </format>
    <format dxfId="448">
      <pivotArea outline="0" collapsedLevelsAreSubtotals="1" fieldPosition="0"/>
    </format>
    <format dxfId="447">
      <pivotArea field="38" type="button" dataOnly="0" labelOnly="1" outline="0" axis="axisRow" fieldPosition="0"/>
    </format>
    <format dxfId="446">
      <pivotArea dataOnly="0" labelOnly="1" outline="0" fieldPosition="0">
        <references count="1">
          <reference field="38" count="0"/>
        </references>
      </pivotArea>
    </format>
    <format dxfId="445">
      <pivotArea dataOnly="0" labelOnly="1" grandRow="1" outline="0" fieldPosition="0"/>
    </format>
    <format dxfId="444">
      <pivotArea dataOnly="0" labelOnly="1" outline="0" fieldPosition="0">
        <references count="1">
          <reference field="4294967294" count="2">
            <x v="0"/>
            <x v="1"/>
          </reference>
        </references>
      </pivotArea>
    </format>
  </formats>
  <pivotTableStyleInfo name="PivotStyleMedium5"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7.xml><?xml version="1.0" encoding="utf-8"?>
<pivotTableDefinition xmlns="http://schemas.openxmlformats.org/spreadsheetml/2006/main" xmlns:mc="http://schemas.openxmlformats.org/markup-compatibility/2006" xmlns:xr="http://schemas.microsoft.com/office/spreadsheetml/2014/revision" mc:Ignorable="xr" xr:uid="{B2502CD7-257E-4A0E-8605-8528DE3CE835}" name="TablaDinámica2"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E1:G3" firstHeaderRow="1" firstDataRow="2"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axis="axisCol" dataField="1" compact="0" outline="0" showAll="0">
      <items count="27">
        <item h="1" x="7"/>
        <item h="1" x="9"/>
        <item h="1" x="19"/>
        <item h="1" x="15"/>
        <item h="1" x="3"/>
        <item h="1" x="10"/>
        <item x="13"/>
        <item h="1" x="14"/>
        <item h="1" x="8"/>
        <item h="1" x="18"/>
        <item h="1" x="4"/>
        <item h="1" x="12"/>
        <item h="1" x="11"/>
        <item h="1" x="20"/>
        <item h="1" x="17"/>
        <item h="1" m="1" x="21"/>
        <item h="1" x="1"/>
        <item h="1" x="16"/>
        <item h="1" x="6"/>
        <item h="1" x="5"/>
        <item h="1" m="1" x="23"/>
        <item h="1" m="1" x="25"/>
        <item h="1" x="2"/>
        <item h="1" m="1" x="22"/>
        <item h="1" m="1" x="24"/>
        <item h="1"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Items count="1">
    <i/>
  </rowItems>
  <colFields count="1">
    <field x="3"/>
  </colFields>
  <colItems count="2">
    <i>
      <x v="6"/>
    </i>
    <i t="grand">
      <x/>
    </i>
  </colItems>
  <dataFields count="1">
    <dataField name="Cant" fld="3" subtotal="count" baseField="0" baseItem="0"/>
  </dataFields>
  <formats count="16">
    <format dxfId="473">
      <pivotArea outline="0" collapsedLevelsAreSubtotals="1" fieldPosition="0"/>
    </format>
    <format dxfId="472">
      <pivotArea type="all" dataOnly="0" outline="0" fieldPosition="0"/>
    </format>
    <format dxfId="471">
      <pivotArea outline="0" collapsedLevelsAreSubtotals="1" fieldPosition="0"/>
    </format>
    <format dxfId="470">
      <pivotArea field="3" type="button" dataOnly="0" labelOnly="1" outline="0" axis="axisCol" fieldPosition="0"/>
    </format>
    <format dxfId="469">
      <pivotArea dataOnly="0" labelOnly="1" outline="0" fieldPosition="0">
        <references count="1">
          <reference field="3" count="0"/>
        </references>
      </pivotArea>
    </format>
    <format dxfId="468">
      <pivotArea dataOnly="0" labelOnly="1" grandRow="1" outline="0" fieldPosition="0"/>
    </format>
    <format dxfId="467">
      <pivotArea dataOnly="0" labelOnly="1" outline="0" axis="axisValues" fieldPosition="0"/>
    </format>
    <format dxfId="466">
      <pivotArea type="all" dataOnly="0" outline="0" fieldPosition="0"/>
    </format>
    <format dxfId="465">
      <pivotArea outline="0" collapsedLevelsAreSubtotals="1" fieldPosition="0"/>
    </format>
    <format dxfId="464">
      <pivotArea field="3" type="button" dataOnly="0" labelOnly="1" outline="0" axis="axisCol" fieldPosition="0"/>
    </format>
    <format dxfId="463">
      <pivotArea dataOnly="0" labelOnly="1" outline="0" fieldPosition="0">
        <references count="1">
          <reference field="3" count="0"/>
        </references>
      </pivotArea>
    </format>
    <format dxfId="462">
      <pivotArea dataOnly="0" labelOnly="1" grandRow="1" outline="0" fieldPosition="0"/>
    </format>
    <format dxfId="461">
      <pivotArea dataOnly="0" labelOnly="1" outline="0" axis="axisValues" fieldPosition="0"/>
    </format>
    <format dxfId="460">
      <pivotArea outline="0" fieldPosition="0">
        <references count="1">
          <reference field="3" count="1" selected="0">
            <x v="1"/>
          </reference>
        </references>
      </pivotArea>
    </format>
    <format dxfId="459">
      <pivotArea type="topRight" dataOnly="0" labelOnly="1" outline="0" fieldPosition="0"/>
    </format>
    <format dxfId="458">
      <pivotArea dataOnly="0" labelOnly="1" outline="0" fieldPosition="0">
        <references count="1">
          <reference field="3" count="1">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8.xml><?xml version="1.0" encoding="utf-8"?>
<pivotTableDefinition xmlns="http://schemas.openxmlformats.org/spreadsheetml/2006/main" xmlns:mc="http://schemas.openxmlformats.org/markup-compatibility/2006" xmlns:xr="http://schemas.microsoft.com/office/spreadsheetml/2014/revision" mc:Ignorable="xr" xr:uid="{7EBA522D-B7BB-4846-8069-A40B21DAA5FE}" name="TablaDinámica59"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N138:O139"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3">
        <item x="1"/>
        <item h="1"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37"/>
  </rowFields>
  <rowItems count="1">
    <i t="grand">
      <x/>
    </i>
  </rowItems>
  <colItems count="1">
    <i/>
  </colItems>
  <dataFields count="1">
    <dataField name="Cuenta de 11,3" fld="37" subtotal="count" baseField="0" baseItem="0"/>
  </dataFields>
  <formats count="13">
    <format dxfId="486">
      <pivotArea outline="0" collapsedLevelsAreSubtotals="1" fieldPosition="0"/>
    </format>
    <format dxfId="485">
      <pivotArea type="all" dataOnly="0" outline="0" fieldPosition="0"/>
    </format>
    <format dxfId="484">
      <pivotArea outline="0" collapsedLevelsAreSubtotals="1" fieldPosition="0"/>
    </format>
    <format dxfId="483">
      <pivotArea field="37" type="button" dataOnly="0" labelOnly="1" outline="0" axis="axisRow" fieldPosition="0"/>
    </format>
    <format dxfId="482">
      <pivotArea dataOnly="0" labelOnly="1" outline="0" fieldPosition="0">
        <references count="1">
          <reference field="37" count="0"/>
        </references>
      </pivotArea>
    </format>
    <format dxfId="481">
      <pivotArea dataOnly="0" labelOnly="1" grandRow="1" outline="0" fieldPosition="0"/>
    </format>
    <format dxfId="480">
      <pivotArea dataOnly="0" labelOnly="1" outline="0" axis="axisValues" fieldPosition="0"/>
    </format>
    <format dxfId="479">
      <pivotArea type="all" dataOnly="0" outline="0" fieldPosition="0"/>
    </format>
    <format dxfId="478">
      <pivotArea outline="0" collapsedLevelsAreSubtotals="1" fieldPosition="0"/>
    </format>
    <format dxfId="477">
      <pivotArea field="37" type="button" dataOnly="0" labelOnly="1" outline="0" axis="axisRow" fieldPosition="0"/>
    </format>
    <format dxfId="476">
      <pivotArea dataOnly="0" labelOnly="1" outline="0" fieldPosition="0">
        <references count="1">
          <reference field="37" count="0"/>
        </references>
      </pivotArea>
    </format>
    <format dxfId="475">
      <pivotArea dataOnly="0" labelOnly="1" grandRow="1" outline="0" fieldPosition="0"/>
    </format>
    <format dxfId="474">
      <pivotArea dataOnly="0" labelOnly="1" outline="0" axis="axisValues" fieldPosition="0"/>
    </format>
  </formats>
  <pivotTableStyleInfo name="PivotStyleMedium5"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9.xml><?xml version="1.0" encoding="utf-8"?>
<pivotTableDefinition xmlns="http://schemas.openxmlformats.org/spreadsheetml/2006/main" xmlns:mc="http://schemas.openxmlformats.org/markup-compatibility/2006" xmlns:xr="http://schemas.microsoft.com/office/spreadsheetml/2014/revision" mc:Ignorable="xr" xr:uid="{362F3B4D-8784-4BD1-B8C4-B29D80F8E9C3}" name="TablaDinámica7"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F112:G115"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7">
        <item m="1" x="5"/>
        <item x="4"/>
        <item x="3"/>
        <item x="1"/>
        <item x="2"/>
        <item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19"/>
  </rowFields>
  <rowItems count="3">
    <i>
      <x v="1"/>
    </i>
    <i>
      <x v="3"/>
    </i>
    <i t="grand">
      <x/>
    </i>
  </rowItems>
  <colItems count="1">
    <i/>
  </colItems>
  <dataFields count="1">
    <dataField name="Cuenta de 10.1" fld="19" subtotal="count" baseField="0" baseItem="0"/>
  </dataFields>
  <formats count="15">
    <format dxfId="501">
      <pivotArea outline="0" collapsedLevelsAreSubtotals="1" fieldPosition="0"/>
    </format>
    <format dxfId="500">
      <pivotArea type="all" dataOnly="0" outline="0" fieldPosition="0"/>
    </format>
    <format dxfId="499">
      <pivotArea outline="0" collapsedLevelsAreSubtotals="1" fieldPosition="0"/>
    </format>
    <format dxfId="498">
      <pivotArea field="19" type="button" dataOnly="0" labelOnly="1" outline="0" axis="axisRow" fieldPosition="0"/>
    </format>
    <format dxfId="497">
      <pivotArea dataOnly="0" labelOnly="1" outline="0" fieldPosition="0">
        <references count="1">
          <reference field="19" count="0"/>
        </references>
      </pivotArea>
    </format>
    <format dxfId="496">
      <pivotArea dataOnly="0" labelOnly="1" grandRow="1" outline="0" fieldPosition="0"/>
    </format>
    <format dxfId="495">
      <pivotArea dataOnly="0" labelOnly="1" outline="0" axis="axisValues" fieldPosition="0"/>
    </format>
    <format dxfId="494">
      <pivotArea type="all" dataOnly="0" outline="0" fieldPosition="0"/>
    </format>
    <format dxfId="493">
      <pivotArea outline="0" collapsedLevelsAreSubtotals="1" fieldPosition="0"/>
    </format>
    <format dxfId="492">
      <pivotArea field="19" type="button" dataOnly="0" labelOnly="1" outline="0" axis="axisRow" fieldPosition="0"/>
    </format>
    <format dxfId="491">
      <pivotArea dataOnly="0" labelOnly="1" outline="0" fieldPosition="0">
        <references count="1">
          <reference field="19" count="0"/>
        </references>
      </pivotArea>
    </format>
    <format dxfId="490">
      <pivotArea dataOnly="0" labelOnly="1" grandRow="1" outline="0" fieldPosition="0"/>
    </format>
    <format dxfId="489">
      <pivotArea dataOnly="0" labelOnly="1" outline="0" axis="axisValues" fieldPosition="0"/>
    </format>
    <format dxfId="488">
      <pivotArea outline="0" collapsedLevelsAreSubtotals="1" fieldPosition="0"/>
    </format>
    <format dxfId="487">
      <pivotArea dataOnly="0" labelOnly="1" outline="0" axis="axisValues" fieldPosition="0"/>
    </format>
  </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0.xml><?xml version="1.0" encoding="utf-8"?>
<pivotTableDefinition xmlns="http://schemas.openxmlformats.org/spreadsheetml/2006/main" xmlns:mc="http://schemas.openxmlformats.org/markup-compatibility/2006" xmlns:xr="http://schemas.microsoft.com/office/spreadsheetml/2014/revision" mc:Ignorable="xr" xr:uid="{39AEC3F0-9947-42F8-AD59-C695413D9B18}" name="TablaDinámica8"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I112:J115"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7">
        <item m="1" x="5"/>
        <item x="1"/>
        <item x="3"/>
        <item x="4"/>
        <item x="2"/>
        <item h="1"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20"/>
  </rowFields>
  <rowItems count="3">
    <i>
      <x v="1"/>
    </i>
    <i>
      <x v="4"/>
    </i>
    <i t="grand">
      <x/>
    </i>
  </rowItems>
  <colItems count="1">
    <i/>
  </colItems>
  <dataFields count="1">
    <dataField name="Cuenta de 10.2" fld="20" subtotal="count" baseField="0" baseItem="0"/>
  </dataFields>
  <formats count="13">
    <format dxfId="514">
      <pivotArea outline="0" collapsedLevelsAreSubtotals="1" fieldPosition="0"/>
    </format>
    <format dxfId="513">
      <pivotArea type="all" dataOnly="0" outline="0" fieldPosition="0"/>
    </format>
    <format dxfId="512">
      <pivotArea outline="0" collapsedLevelsAreSubtotals="1" fieldPosition="0"/>
    </format>
    <format dxfId="511">
      <pivotArea field="20" type="button" dataOnly="0" labelOnly="1" outline="0" axis="axisRow" fieldPosition="0"/>
    </format>
    <format dxfId="510">
      <pivotArea dataOnly="0" labelOnly="1" outline="0" fieldPosition="0">
        <references count="1">
          <reference field="20" count="0"/>
        </references>
      </pivotArea>
    </format>
    <format dxfId="509">
      <pivotArea dataOnly="0" labelOnly="1" grandRow="1" outline="0" fieldPosition="0"/>
    </format>
    <format dxfId="508">
      <pivotArea dataOnly="0" labelOnly="1" outline="0" axis="axisValues" fieldPosition="0"/>
    </format>
    <format dxfId="507">
      <pivotArea type="all" dataOnly="0" outline="0" fieldPosition="0"/>
    </format>
    <format dxfId="506">
      <pivotArea outline="0" collapsedLevelsAreSubtotals="1" fieldPosition="0"/>
    </format>
    <format dxfId="505">
      <pivotArea field="20" type="button" dataOnly="0" labelOnly="1" outline="0" axis="axisRow" fieldPosition="0"/>
    </format>
    <format dxfId="504">
      <pivotArea dataOnly="0" labelOnly="1" outline="0" fieldPosition="0">
        <references count="1">
          <reference field="20" count="0"/>
        </references>
      </pivotArea>
    </format>
    <format dxfId="503">
      <pivotArea dataOnly="0" labelOnly="1" grandRow="1" outline="0" fieldPosition="0"/>
    </format>
    <format dxfId="502">
      <pivotArea dataOnly="0" labelOnly="1" outline="0" axis="axisValues" fieldPosition="0"/>
    </format>
  </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1.xml><?xml version="1.0" encoding="utf-8"?>
<pivotTableDefinition xmlns="http://schemas.openxmlformats.org/spreadsheetml/2006/main" xmlns:mc="http://schemas.openxmlformats.org/markup-compatibility/2006" xmlns:xr="http://schemas.microsoft.com/office/spreadsheetml/2014/revision" mc:Ignorable="xr" xr:uid="{43D623A6-E46D-4ED0-B394-017564EF34A1}" name="TablaDinámica10"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O112:P115"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15">
        <item m="1" x="12"/>
        <item m="1" x="11"/>
        <item x="6"/>
        <item x="10"/>
        <item x="7"/>
        <item x="8"/>
        <item x="3"/>
        <item x="2"/>
        <item x="1"/>
        <item x="5"/>
        <item m="1" x="13"/>
        <item h="1" x="0"/>
        <item x="4"/>
        <item x="9"/>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22"/>
  </rowFields>
  <rowItems count="3">
    <i>
      <x v="7"/>
    </i>
    <i>
      <x v="13"/>
    </i>
    <i t="grand">
      <x/>
    </i>
  </rowItems>
  <colItems count="1">
    <i/>
  </colItems>
  <dataFields count="1">
    <dataField name="Cuenta de 10.4" fld="22" subtotal="count" baseField="0" baseItem="0"/>
  </dataFields>
  <formats count="13">
    <format dxfId="527">
      <pivotArea outline="0" collapsedLevelsAreSubtotals="1" fieldPosition="0"/>
    </format>
    <format dxfId="526">
      <pivotArea type="all" dataOnly="0" outline="0" fieldPosition="0"/>
    </format>
    <format dxfId="525">
      <pivotArea outline="0" collapsedLevelsAreSubtotals="1" fieldPosition="0"/>
    </format>
    <format dxfId="524">
      <pivotArea field="22" type="button" dataOnly="0" labelOnly="1" outline="0" axis="axisRow" fieldPosition="0"/>
    </format>
    <format dxfId="523">
      <pivotArea dataOnly="0" labelOnly="1" outline="0" fieldPosition="0">
        <references count="1">
          <reference field="22" count="0"/>
        </references>
      </pivotArea>
    </format>
    <format dxfId="522">
      <pivotArea dataOnly="0" labelOnly="1" grandRow="1" outline="0" fieldPosition="0"/>
    </format>
    <format dxfId="521">
      <pivotArea dataOnly="0" labelOnly="1" outline="0" axis="axisValues" fieldPosition="0"/>
    </format>
    <format dxfId="520">
      <pivotArea type="all" dataOnly="0" outline="0" fieldPosition="0"/>
    </format>
    <format dxfId="519">
      <pivotArea outline="0" collapsedLevelsAreSubtotals="1" fieldPosition="0"/>
    </format>
    <format dxfId="518">
      <pivotArea field="22" type="button" dataOnly="0" labelOnly="1" outline="0" axis="axisRow" fieldPosition="0"/>
    </format>
    <format dxfId="517">
      <pivotArea dataOnly="0" labelOnly="1" outline="0" fieldPosition="0">
        <references count="1">
          <reference field="22" count="0"/>
        </references>
      </pivotArea>
    </format>
    <format dxfId="516">
      <pivotArea dataOnly="0" labelOnly="1" grandRow="1" outline="0" fieldPosition="0"/>
    </format>
    <format dxfId="515">
      <pivotArea dataOnly="0" labelOnly="1" outline="0" axis="axisValues" fieldPosition="0"/>
    </format>
  </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2.xml><?xml version="1.0" encoding="utf-8"?>
<pivotTableDefinition xmlns="http://schemas.openxmlformats.org/spreadsheetml/2006/main" xmlns:mc="http://schemas.openxmlformats.org/markup-compatibility/2006" xmlns:xr="http://schemas.microsoft.com/office/spreadsheetml/2014/revision" mc:Ignorable="xr" xr:uid="{68014EAB-9341-482C-8432-673A35D4E28E}" name="TablaDinámica67"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279:B281"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6">
        <item x="3"/>
        <item m="1" x="4"/>
        <item x="0"/>
        <item x="1"/>
        <item x="2"/>
        <item t="default"/>
      </items>
    </pivotField>
    <pivotField compact="0" outline="0" showAll="0"/>
    <pivotField compact="0" outline="0" showAll="0"/>
    <pivotField compact="0" outline="0" showAll="0"/>
    <pivotField compact="0" outline="0" showAll="0"/>
  </pivotFields>
  <rowFields count="1">
    <field x="68"/>
  </rowFields>
  <rowItems count="2">
    <i>
      <x/>
    </i>
    <i t="grand">
      <x/>
    </i>
  </rowItems>
  <colItems count="1">
    <i/>
  </colItems>
  <dataFields count="1">
    <dataField name="Suma de CES – Aplica únicamente para Virtuales. En una escala de 1 a 5 que tanto esfuerzo le genera el contacto con la constructora y/o proyecto, siendo 1 muy poco esfuerzo y 5 muy alto esfuerzo._x000a_" fld="68" baseField="0" baseItem="0"/>
  </dataFields>
  <formats count="14">
    <format dxfId="541">
      <pivotArea outline="0" collapsedLevelsAreSubtotals="1" fieldPosition="0"/>
    </format>
    <format dxfId="540">
      <pivotArea dataOnly="0" labelOnly="1" outline="0" fieldPosition="0">
        <references count="1">
          <reference field="68" count="0"/>
        </references>
      </pivotArea>
    </format>
    <format dxfId="539">
      <pivotArea type="all" dataOnly="0" outline="0" fieldPosition="0"/>
    </format>
    <format dxfId="538">
      <pivotArea outline="0" collapsedLevelsAreSubtotals="1" fieldPosition="0"/>
    </format>
    <format dxfId="537">
      <pivotArea field="68" type="button" dataOnly="0" labelOnly="1" outline="0" axis="axisRow" fieldPosition="0"/>
    </format>
    <format dxfId="536">
      <pivotArea dataOnly="0" labelOnly="1" outline="0" fieldPosition="0">
        <references count="1">
          <reference field="68" count="0"/>
        </references>
      </pivotArea>
    </format>
    <format dxfId="535">
      <pivotArea dataOnly="0" labelOnly="1" grandRow="1" outline="0" fieldPosition="0"/>
    </format>
    <format dxfId="534">
      <pivotArea dataOnly="0" labelOnly="1" outline="0" axis="axisValues" fieldPosition="0"/>
    </format>
    <format dxfId="533">
      <pivotArea type="all" dataOnly="0" outline="0" fieldPosition="0"/>
    </format>
    <format dxfId="532">
      <pivotArea outline="0" collapsedLevelsAreSubtotals="1" fieldPosition="0"/>
    </format>
    <format dxfId="531">
      <pivotArea field="68" type="button" dataOnly="0" labelOnly="1" outline="0" axis="axisRow" fieldPosition="0"/>
    </format>
    <format dxfId="530">
      <pivotArea dataOnly="0" labelOnly="1" outline="0" fieldPosition="0">
        <references count="1">
          <reference field="68" count="0"/>
        </references>
      </pivotArea>
    </format>
    <format dxfId="529">
      <pivotArea dataOnly="0" labelOnly="1" grandRow="1" outline="0" fieldPosition="0"/>
    </format>
    <format dxfId="528">
      <pivotArea dataOnly="0" labelOnly="1" outline="0" axis="axisValues" fieldPosition="0"/>
    </format>
  </formats>
  <pivotTableStyleInfo name="PivotStyleMedium12"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3.xml><?xml version="1.0" encoding="utf-8"?>
<pivotTableDefinition xmlns="http://schemas.openxmlformats.org/spreadsheetml/2006/main" xmlns:mc="http://schemas.openxmlformats.org/markup-compatibility/2006" xmlns:xr="http://schemas.microsoft.com/office/spreadsheetml/2014/revision" mc:Ignorable="xr" xr:uid="{1EFF4B4C-F1C1-4CAC-A380-4E19915413F7}" name="TablaDinámica19"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P112:AQ114"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4">
        <item x="1"/>
        <item x="2"/>
        <item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31"/>
  </rowFields>
  <rowItems count="2">
    <i>
      <x v="2"/>
    </i>
    <i t="grand">
      <x/>
    </i>
  </rowItems>
  <colItems count="1">
    <i/>
  </colItems>
  <dataFields count="1">
    <dataField name="Cuenta de 10.13" fld="31" subtotal="count" baseField="0" baseItem="0"/>
  </dataFields>
  <formats count="13">
    <format dxfId="554">
      <pivotArea outline="0" collapsedLevelsAreSubtotals="1" fieldPosition="0"/>
    </format>
    <format dxfId="553">
      <pivotArea type="all" dataOnly="0" outline="0" fieldPosition="0"/>
    </format>
    <format dxfId="552">
      <pivotArea outline="0" collapsedLevelsAreSubtotals="1" fieldPosition="0"/>
    </format>
    <format dxfId="551">
      <pivotArea field="31" type="button" dataOnly="0" labelOnly="1" outline="0" axis="axisRow" fieldPosition="0"/>
    </format>
    <format dxfId="550">
      <pivotArea dataOnly="0" labelOnly="1" outline="0" fieldPosition="0">
        <references count="1">
          <reference field="31" count="0"/>
        </references>
      </pivotArea>
    </format>
    <format dxfId="549">
      <pivotArea dataOnly="0" labelOnly="1" grandRow="1" outline="0" fieldPosition="0"/>
    </format>
    <format dxfId="548">
      <pivotArea dataOnly="0" labelOnly="1" outline="0" axis="axisValues" fieldPosition="0"/>
    </format>
    <format dxfId="547">
      <pivotArea type="all" dataOnly="0" outline="0" fieldPosition="0"/>
    </format>
    <format dxfId="546">
      <pivotArea outline="0" collapsedLevelsAreSubtotals="1" fieldPosition="0"/>
    </format>
    <format dxfId="545">
      <pivotArea field="31" type="button" dataOnly="0" labelOnly="1" outline="0" axis="axisRow" fieldPosition="0"/>
    </format>
    <format dxfId="544">
      <pivotArea dataOnly="0" labelOnly="1" outline="0" fieldPosition="0">
        <references count="1">
          <reference field="31" count="0"/>
        </references>
      </pivotArea>
    </format>
    <format dxfId="543">
      <pivotArea dataOnly="0" labelOnly="1" grandRow="1" outline="0" fieldPosition="0"/>
    </format>
    <format dxfId="542">
      <pivotArea dataOnly="0" labelOnly="1" outline="0" axis="axisValues" fieldPosition="0"/>
    </format>
  </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4.xml><?xml version="1.0" encoding="utf-8"?>
<pivotTableDefinition xmlns="http://schemas.openxmlformats.org/spreadsheetml/2006/main" xmlns:mc="http://schemas.openxmlformats.org/markup-compatibility/2006" xmlns:xr="http://schemas.microsoft.com/office/spreadsheetml/2014/revision" mc:Ignorable="xr" xr:uid="{78022E4A-1F19-4AB3-9928-28F66D7DB8C8}" name="TablaDinámica64"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234:C236"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sortType="descending">
      <items count="6">
        <item x="2"/>
        <item x="3"/>
        <item x="1"/>
        <item m="1" x="4"/>
        <item h="1" x="0"/>
        <item t="default"/>
      </items>
      <autoSortScope>
        <pivotArea dataOnly="0" outline="0" fieldPosition="0">
          <references count="1">
            <reference field="4294967294" count="1" selected="0">
              <x v="1"/>
            </reference>
          </references>
        </pivotArea>
      </autoSortScope>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62"/>
  </rowFields>
  <rowItems count="2">
    <i>
      <x/>
    </i>
    <i t="grand">
      <x/>
    </i>
  </rowItems>
  <colFields count="1">
    <field x="-2"/>
  </colFields>
  <colItems count="2">
    <i>
      <x/>
    </i>
    <i i="1">
      <x v="1"/>
    </i>
  </colItems>
  <dataFields count="2">
    <dataField name="Cuenta de 20 Si la respuesta es sí, mencione en qué periodo de tiempo posterior a la visita se hizo" fld="62" subtotal="count" baseField="0" baseItem="0"/>
    <dataField name="Cuenta de 20 Si la respuesta es sí, mencione en qué periodo de tiempo posterior a la visita se hizo2" fld="62" subtotal="count" showDataAs="percentOfCol" baseField="64" baseItem="0" numFmtId="164"/>
  </dataFields>
  <formats count="8">
    <format dxfId="562">
      <pivotArea outline="0" collapsedLevelsAreSubtotals="1" fieldPosition="0"/>
    </format>
    <format dxfId="561">
      <pivotArea type="all" dataOnly="0" outline="0" fieldPosition="0"/>
    </format>
    <format dxfId="560">
      <pivotArea outline="0" collapsedLevelsAreSubtotals="1" fieldPosition="0"/>
    </format>
    <format dxfId="559">
      <pivotArea dataOnly="0" labelOnly="1" grandRow="1" outline="0" fieldPosition="0"/>
    </format>
    <format dxfId="558">
      <pivotArea type="all" dataOnly="0" outline="0" fieldPosition="0"/>
    </format>
    <format dxfId="557">
      <pivotArea outline="0" collapsedLevelsAreSubtotals="1" fieldPosition="0"/>
    </format>
    <format dxfId="556">
      <pivotArea dataOnly="0" labelOnly="1" grandRow="1" outline="0" fieldPosition="0"/>
    </format>
    <format dxfId="555">
      <pivotArea outline="0" fieldPosition="0">
        <references count="1">
          <reference field="4294967294" count="1">
            <x v="1"/>
          </reference>
        </references>
      </pivotArea>
    </format>
  </formats>
  <pivotTableStyleInfo name="PivotStyleMedium9"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5.xml><?xml version="1.0" encoding="utf-8"?>
<pivotTableDefinition xmlns="http://schemas.openxmlformats.org/spreadsheetml/2006/main" xmlns:mc="http://schemas.openxmlformats.org/markup-compatibility/2006" xmlns:xr="http://schemas.microsoft.com/office/spreadsheetml/2014/revision" mc:Ignorable="xr" xr:uid="{6F48F63C-EDA3-43FB-B3AE-F77A38EDA065}" name="TablaDinámica18"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M112:AN114"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5">
        <item x="2"/>
        <item x="1"/>
        <item x="3"/>
        <item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30"/>
  </rowFields>
  <rowItems count="2">
    <i>
      <x v="3"/>
    </i>
    <i t="grand">
      <x/>
    </i>
  </rowItems>
  <colItems count="1">
    <i/>
  </colItems>
  <dataFields count="1">
    <dataField name="Cuenta de 10.12" fld="30" subtotal="count" baseField="0" baseItem="0"/>
  </dataFields>
  <formats count="13">
    <format dxfId="575">
      <pivotArea outline="0" collapsedLevelsAreSubtotals="1" fieldPosition="0"/>
    </format>
    <format dxfId="574">
      <pivotArea type="all" dataOnly="0" outline="0" fieldPosition="0"/>
    </format>
    <format dxfId="573">
      <pivotArea outline="0" collapsedLevelsAreSubtotals="1" fieldPosition="0"/>
    </format>
    <format dxfId="572">
      <pivotArea field="30" type="button" dataOnly="0" labelOnly="1" outline="0" axis="axisRow" fieldPosition="0"/>
    </format>
    <format dxfId="571">
      <pivotArea dataOnly="0" labelOnly="1" outline="0" fieldPosition="0">
        <references count="1">
          <reference field="30" count="0"/>
        </references>
      </pivotArea>
    </format>
    <format dxfId="570">
      <pivotArea dataOnly="0" labelOnly="1" grandRow="1" outline="0" fieldPosition="0"/>
    </format>
    <format dxfId="569">
      <pivotArea dataOnly="0" labelOnly="1" outline="0" axis="axisValues" fieldPosition="0"/>
    </format>
    <format dxfId="568">
      <pivotArea type="all" dataOnly="0" outline="0" fieldPosition="0"/>
    </format>
    <format dxfId="567">
      <pivotArea outline="0" collapsedLevelsAreSubtotals="1" fieldPosition="0"/>
    </format>
    <format dxfId="566">
      <pivotArea field="30" type="button" dataOnly="0" labelOnly="1" outline="0" axis="axisRow" fieldPosition="0"/>
    </format>
    <format dxfId="565">
      <pivotArea dataOnly="0" labelOnly="1" outline="0" fieldPosition="0">
        <references count="1">
          <reference field="30" count="0"/>
        </references>
      </pivotArea>
    </format>
    <format dxfId="564">
      <pivotArea dataOnly="0" labelOnly="1" grandRow="1" outline="0" fieldPosition="0"/>
    </format>
    <format dxfId="563">
      <pivotArea dataOnly="0" labelOnly="1" outline="0" axis="axisValues" fieldPosition="0"/>
    </format>
  </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6.xml><?xml version="1.0" encoding="utf-8"?>
<pivotTableDefinition xmlns="http://schemas.openxmlformats.org/spreadsheetml/2006/main" xmlns:mc="http://schemas.openxmlformats.org/markup-compatibility/2006" xmlns:xr="http://schemas.microsoft.com/office/spreadsheetml/2014/revision" mc:Ignorable="xr" xr:uid="{D7EB7848-1BD6-42AA-BD0D-AE4875A2E5AE}" name="TablaDinámica61"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chartFormat="1">
  <location ref="F149:G152"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7">
        <item x="4"/>
        <item x="3"/>
        <item x="1"/>
        <item x="2"/>
        <item x="0"/>
        <item m="1" x="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39"/>
  </rowFields>
  <rowItems count="3">
    <i>
      <x v="2"/>
    </i>
    <i>
      <x v="4"/>
    </i>
    <i t="grand">
      <x/>
    </i>
  </rowItems>
  <colItems count="1">
    <i/>
  </colItems>
  <dataFields count="1">
    <dataField name="Cuenta de 12,1" fld="39" subtotal="count" baseField="0" baseItem="0"/>
  </dataFields>
  <formats count="15">
    <format dxfId="590">
      <pivotArea outline="0" collapsedLevelsAreSubtotals="1" fieldPosition="0"/>
    </format>
    <format dxfId="589">
      <pivotArea type="all" dataOnly="0" outline="0" fieldPosition="0"/>
    </format>
    <format dxfId="588">
      <pivotArea outline="0" collapsedLevelsAreSubtotals="1" fieldPosition="0"/>
    </format>
    <format dxfId="587">
      <pivotArea field="39" type="button" dataOnly="0" labelOnly="1" outline="0" axis="axisRow" fieldPosition="0"/>
    </format>
    <format dxfId="586">
      <pivotArea dataOnly="0" labelOnly="1" outline="0" fieldPosition="0">
        <references count="1">
          <reference field="39" count="0"/>
        </references>
      </pivotArea>
    </format>
    <format dxfId="585">
      <pivotArea dataOnly="0" labelOnly="1" grandRow="1" outline="0" fieldPosition="0"/>
    </format>
    <format dxfId="584">
      <pivotArea dataOnly="0" labelOnly="1" outline="0" axis="axisValues" fieldPosition="0"/>
    </format>
    <format dxfId="583">
      <pivotArea type="all" dataOnly="0" outline="0" fieldPosition="0"/>
    </format>
    <format dxfId="582">
      <pivotArea outline="0" collapsedLevelsAreSubtotals="1" fieldPosition="0"/>
    </format>
    <format dxfId="581">
      <pivotArea field="39" type="button" dataOnly="0" labelOnly="1" outline="0" axis="axisRow" fieldPosition="0"/>
    </format>
    <format dxfId="580">
      <pivotArea dataOnly="0" labelOnly="1" outline="0" fieldPosition="0">
        <references count="1">
          <reference field="39" count="0"/>
        </references>
      </pivotArea>
    </format>
    <format dxfId="579">
      <pivotArea dataOnly="0" labelOnly="1" grandRow="1" outline="0" fieldPosition="0"/>
    </format>
    <format dxfId="578">
      <pivotArea dataOnly="0" labelOnly="1" outline="0" axis="axisValues" fieldPosition="0"/>
    </format>
    <format dxfId="577">
      <pivotArea outline="0" collapsedLevelsAreSubtotals="1" fieldPosition="0"/>
    </format>
    <format dxfId="576">
      <pivotArea dataOnly="0" labelOnly="1" outline="0" axis="axisValues" fieldPosition="0"/>
    </format>
  </formats>
  <pivotTableStyleInfo name="PivotStyleMedium5"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7.xml><?xml version="1.0" encoding="utf-8"?>
<pivotTableDefinition xmlns="http://schemas.openxmlformats.org/spreadsheetml/2006/main" xmlns:mc="http://schemas.openxmlformats.org/markup-compatibility/2006" xmlns:xr="http://schemas.microsoft.com/office/spreadsheetml/2014/revision" mc:Ignorable="xr" xr:uid="{7DD8EE57-2028-45B1-B694-D575EDA710E7}" name="TablaDinámica63"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250:C252"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items count="5">
        <item m="1" x="3"/>
        <item x="0"/>
        <item x="1"/>
        <item m="1" x="2"/>
        <item t="default"/>
      </items>
    </pivotField>
    <pivotField name="22 ¿Se mostró una actitud positiva y resolutiva durante la atención?" axis="axisRow" dataField="1" compact="0" outline="0" showAll="0" sortType="descending">
      <items count="6">
        <item x="0"/>
        <item x="1"/>
        <item m="1" x="2"/>
        <item m="1" x="3"/>
        <item m="1" x="4"/>
        <item t="default"/>
      </items>
      <autoSortScope>
        <pivotArea dataOnly="0" outline="0" fieldPosition="0">
          <references count="1">
            <reference field="4294967294" count="1" selected="0">
              <x v="1"/>
            </reference>
          </references>
        </pivotArea>
      </autoSortScope>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64"/>
  </rowFields>
  <rowItems count="2">
    <i>
      <x/>
    </i>
    <i t="grand">
      <x/>
    </i>
  </rowItems>
  <colFields count="1">
    <field x="-2"/>
  </colFields>
  <colItems count="2">
    <i>
      <x/>
    </i>
    <i i="1">
      <x v="1"/>
    </i>
  </colItems>
  <dataFields count="2">
    <dataField name="Cuenta de 22 ¿Se mostró una actitud positiva y resolutiva durante la atención?_x000a_" fld="64" subtotal="count" baseField="0" baseItem="0"/>
    <dataField name="Cuenta de 22 ¿Se mostró una actitud positiva y resolutiva durante la atención?" fld="64" subtotal="count" showDataAs="percentOfCol" baseField="66" baseItem="1" numFmtId="164"/>
  </dataFields>
  <formats count="10">
    <format dxfId="600">
      <pivotArea outline="0" collapsedLevelsAreSubtotals="1" fieldPosition="0"/>
    </format>
    <format dxfId="599">
      <pivotArea type="all" dataOnly="0" outline="0" fieldPosition="0"/>
    </format>
    <format dxfId="598">
      <pivotArea outline="0" collapsedLevelsAreSubtotals="1" fieldPosition="0"/>
    </format>
    <format dxfId="597">
      <pivotArea field="63" type="button" dataOnly="0" labelOnly="1" outline="0"/>
    </format>
    <format dxfId="596">
      <pivotArea dataOnly="0" labelOnly="1" grandRow="1" outline="0" fieldPosition="0"/>
    </format>
    <format dxfId="595">
      <pivotArea type="all" dataOnly="0" outline="0" fieldPosition="0"/>
    </format>
    <format dxfId="594">
      <pivotArea outline="0" collapsedLevelsAreSubtotals="1" fieldPosition="0"/>
    </format>
    <format dxfId="593">
      <pivotArea field="63" type="button" dataOnly="0" labelOnly="1" outline="0"/>
    </format>
    <format dxfId="592">
      <pivotArea dataOnly="0" labelOnly="1" grandRow="1" outline="0" fieldPosition="0"/>
    </format>
    <format dxfId="591">
      <pivotArea outline="0" fieldPosition="0">
        <references count="1">
          <reference field="4294967294" count="1">
            <x v="1"/>
          </reference>
        </references>
      </pivotArea>
    </format>
  </formats>
  <pivotTableStyleInfo name="PivotStyleMedium9"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8.xml><?xml version="1.0" encoding="utf-8"?>
<pivotTableDefinition xmlns="http://schemas.openxmlformats.org/spreadsheetml/2006/main" xmlns:mc="http://schemas.openxmlformats.org/markup-compatibility/2006" xmlns:xr="http://schemas.microsoft.com/office/spreadsheetml/2014/revision" mc:Ignorable="xr" xr:uid="{C34A2522-E881-4170-9D4D-3785D9C11ED8}" name="TablaDinámica24"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P149:Q150"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3">
        <item x="1"/>
        <item h="1"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42"/>
  </rowFields>
  <rowItems count="1">
    <i t="grand">
      <x/>
    </i>
  </rowItems>
  <colItems count="1">
    <i/>
  </colItems>
  <dataFields count="1">
    <dataField name="Cuenta de 12,4" fld="42" subtotal="count" baseField="0" baseItem="0"/>
  </dataFields>
  <formats count="13">
    <format dxfId="613">
      <pivotArea outline="0" collapsedLevelsAreSubtotals="1" fieldPosition="0"/>
    </format>
    <format dxfId="612">
      <pivotArea type="all" dataOnly="0" outline="0" fieldPosition="0"/>
    </format>
    <format dxfId="611">
      <pivotArea outline="0" collapsedLevelsAreSubtotals="1" fieldPosition="0"/>
    </format>
    <format dxfId="610">
      <pivotArea field="42" type="button" dataOnly="0" labelOnly="1" outline="0" axis="axisRow" fieldPosition="0"/>
    </format>
    <format dxfId="609">
      <pivotArea dataOnly="0" labelOnly="1" outline="0" fieldPosition="0">
        <references count="1">
          <reference field="42" count="0"/>
        </references>
      </pivotArea>
    </format>
    <format dxfId="608">
      <pivotArea dataOnly="0" labelOnly="1" grandRow="1" outline="0" fieldPosition="0"/>
    </format>
    <format dxfId="607">
      <pivotArea dataOnly="0" labelOnly="1" outline="0" axis="axisValues" fieldPosition="0"/>
    </format>
    <format dxfId="606">
      <pivotArea type="all" dataOnly="0" outline="0" fieldPosition="0"/>
    </format>
    <format dxfId="605">
      <pivotArea outline="0" collapsedLevelsAreSubtotals="1" fieldPosition="0"/>
    </format>
    <format dxfId="604">
      <pivotArea field="42" type="button" dataOnly="0" labelOnly="1" outline="0" axis="axisRow" fieldPosition="0"/>
    </format>
    <format dxfId="603">
      <pivotArea dataOnly="0" labelOnly="1" outline="0" fieldPosition="0">
        <references count="1">
          <reference field="42" count="0"/>
        </references>
      </pivotArea>
    </format>
    <format dxfId="602">
      <pivotArea dataOnly="0" labelOnly="1" grandRow="1" outline="0" fieldPosition="0"/>
    </format>
    <format dxfId="601">
      <pivotArea dataOnly="0" labelOnly="1" outline="0" axis="axisValues" fieldPosition="0"/>
    </format>
  </formats>
  <pivotTableStyleInfo name="PivotStyleMedium5"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9.xml><?xml version="1.0" encoding="utf-8"?>
<pivotTableDefinition xmlns="http://schemas.openxmlformats.org/spreadsheetml/2006/main" xmlns:mc="http://schemas.openxmlformats.org/markup-compatibility/2006" xmlns:xr="http://schemas.microsoft.com/office/spreadsheetml/2014/revision" mc:Ignorable="xr" xr:uid="{FFA639C9-0EF7-486E-B4F4-E83DC2C2C318}" name="TablaDinámica33"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57:C59"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3">
        <item x="1"/>
        <item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10"/>
  </rowFields>
  <rowItems count="2">
    <i>
      <x/>
    </i>
    <i t="grand">
      <x/>
    </i>
  </rowItems>
  <colFields count="1">
    <field x="-2"/>
  </colFields>
  <colItems count="2">
    <i>
      <x/>
    </i>
    <i i="1">
      <x v="1"/>
    </i>
  </colItems>
  <dataFields count="2">
    <dataField name="Cuenta de 3¿El asesor mantiene una buena presentación personal, usando su uniforme limpio y planchado?" fld="10" subtotal="count" baseField="0" baseItem="0"/>
    <dataField name="Cuenta de 3¿El asesor mantiene una buena presentación personal, usando su uniforme limpio y planchado?2" fld="10" subtotal="count" showDataAs="percentOfCol" baseField="0" baseItem="0" numFmtId="164"/>
  </dataFields>
  <formats count="14">
    <format dxfId="627">
      <pivotArea outline="0" collapsedLevelsAreSubtotals="1" fieldPosition="0"/>
    </format>
    <format dxfId="626">
      <pivotArea outline="0" fieldPosition="0">
        <references count="1">
          <reference field="4294967294" count="1" selected="0">
            <x v="1"/>
          </reference>
        </references>
      </pivotArea>
    </format>
    <format dxfId="625">
      <pivotArea type="all" dataOnly="0" outline="0" fieldPosition="0"/>
    </format>
    <format dxfId="624">
      <pivotArea outline="0" collapsedLevelsAreSubtotals="1" fieldPosition="0"/>
    </format>
    <format dxfId="623">
      <pivotArea field="10" type="button" dataOnly="0" labelOnly="1" outline="0" axis="axisRow" fieldPosition="0"/>
    </format>
    <format dxfId="622">
      <pivotArea dataOnly="0" labelOnly="1" outline="0" fieldPosition="0">
        <references count="1">
          <reference field="10" count="0"/>
        </references>
      </pivotArea>
    </format>
    <format dxfId="621">
      <pivotArea dataOnly="0" labelOnly="1" grandRow="1" outline="0" fieldPosition="0"/>
    </format>
    <format dxfId="620">
      <pivotArea dataOnly="0" labelOnly="1" outline="0" fieldPosition="0">
        <references count="1">
          <reference field="4294967294" count="2">
            <x v="0"/>
            <x v="1"/>
          </reference>
        </references>
      </pivotArea>
    </format>
    <format dxfId="619">
      <pivotArea type="all" dataOnly="0" outline="0" fieldPosition="0"/>
    </format>
    <format dxfId="618">
      <pivotArea outline="0" collapsedLevelsAreSubtotals="1" fieldPosition="0"/>
    </format>
    <format dxfId="617">
      <pivotArea field="10" type="button" dataOnly="0" labelOnly="1" outline="0" axis="axisRow" fieldPosition="0"/>
    </format>
    <format dxfId="616">
      <pivotArea dataOnly="0" labelOnly="1" outline="0" fieldPosition="0">
        <references count="1">
          <reference field="10" count="0"/>
        </references>
      </pivotArea>
    </format>
    <format dxfId="615">
      <pivotArea dataOnly="0" labelOnly="1" grandRow="1" outline="0" fieldPosition="0"/>
    </format>
    <format dxfId="614">
      <pivotArea dataOnly="0" labelOnly="1" outline="0" fieldPosition="0">
        <references count="1">
          <reference field="4294967294" count="2">
            <x v="0"/>
            <x v="1"/>
          </reference>
        </references>
      </pivotArea>
    </format>
  </formats>
  <pivotTableStyleInfo name="PivotStyleMedium13"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0.xml><?xml version="1.0" encoding="utf-8"?>
<pivotTableDefinition xmlns="http://schemas.openxmlformats.org/spreadsheetml/2006/main" xmlns:mc="http://schemas.openxmlformats.org/markup-compatibility/2006" xmlns:xr="http://schemas.microsoft.com/office/spreadsheetml/2014/revision" mc:Ignorable="xr" xr:uid="{9F9598DF-4C70-49D2-AD37-C8BE5F059C88}" name="TablaDinámica9"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L112:M114"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9">
        <item x="4"/>
        <item x="6"/>
        <item x="5"/>
        <item x="3"/>
        <item x="7"/>
        <item x="2"/>
        <item x="1"/>
        <item h="1"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21"/>
  </rowFields>
  <rowItems count="2">
    <i>
      <x v="5"/>
    </i>
    <i t="grand">
      <x/>
    </i>
  </rowItems>
  <colItems count="1">
    <i/>
  </colItems>
  <dataFields count="1">
    <dataField name="Cuenta de 10.3" fld="21" subtotal="count" baseField="0" baseItem="0"/>
  </dataFields>
  <formats count="13">
    <format dxfId="640">
      <pivotArea outline="0" collapsedLevelsAreSubtotals="1" fieldPosition="0"/>
    </format>
    <format dxfId="639">
      <pivotArea type="all" dataOnly="0" outline="0" fieldPosition="0"/>
    </format>
    <format dxfId="638">
      <pivotArea outline="0" collapsedLevelsAreSubtotals="1" fieldPosition="0"/>
    </format>
    <format dxfId="637">
      <pivotArea field="21" type="button" dataOnly="0" labelOnly="1" outline="0" axis="axisRow" fieldPosition="0"/>
    </format>
    <format dxfId="636">
      <pivotArea dataOnly="0" labelOnly="1" outline="0" fieldPosition="0">
        <references count="1">
          <reference field="21" count="0"/>
        </references>
      </pivotArea>
    </format>
    <format dxfId="635">
      <pivotArea dataOnly="0" labelOnly="1" grandRow="1" outline="0" fieldPosition="0"/>
    </format>
    <format dxfId="634">
      <pivotArea dataOnly="0" labelOnly="1" outline="0" axis="axisValues" fieldPosition="0"/>
    </format>
    <format dxfId="633">
      <pivotArea type="all" dataOnly="0" outline="0" fieldPosition="0"/>
    </format>
    <format dxfId="632">
      <pivotArea outline="0" collapsedLevelsAreSubtotals="1" fieldPosition="0"/>
    </format>
    <format dxfId="631">
      <pivotArea field="21" type="button" dataOnly="0" labelOnly="1" outline="0" axis="axisRow" fieldPosition="0"/>
    </format>
    <format dxfId="630">
      <pivotArea dataOnly="0" labelOnly="1" outline="0" fieldPosition="0">
        <references count="1">
          <reference field="21" count="0"/>
        </references>
      </pivotArea>
    </format>
    <format dxfId="629">
      <pivotArea dataOnly="0" labelOnly="1" grandRow="1" outline="0" fieldPosition="0"/>
    </format>
    <format dxfId="628">
      <pivotArea dataOnly="0" labelOnly="1" outline="0" axis="axisValues" fieldPosition="0"/>
    </format>
  </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1.xml><?xml version="1.0" encoding="utf-8"?>
<pivotTableDefinition xmlns="http://schemas.openxmlformats.org/spreadsheetml/2006/main" xmlns:mc="http://schemas.openxmlformats.org/markup-compatibility/2006" xmlns:xr="http://schemas.microsoft.com/office/spreadsheetml/2014/revision" mc:Ignorable="xr" xr:uid="{77AC43B6-8041-4448-8F99-ADE21F4BC0D2}" name="TablaDinámica16"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G112:AH114"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8">
        <item x="5"/>
        <item x="3"/>
        <item x="1"/>
        <item x="4"/>
        <item x="6"/>
        <item x="2"/>
        <item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28"/>
  </rowFields>
  <rowItems count="2">
    <i>
      <x v="6"/>
    </i>
    <i t="grand">
      <x/>
    </i>
  </rowItems>
  <colItems count="1">
    <i/>
  </colItems>
  <dataFields count="1">
    <dataField name="Cuenta de 10.10" fld="28" subtotal="count" baseField="0" baseItem="0"/>
  </dataFields>
  <formats count="13">
    <format dxfId="653">
      <pivotArea outline="0" collapsedLevelsAreSubtotals="1" fieldPosition="0"/>
    </format>
    <format dxfId="652">
      <pivotArea type="all" dataOnly="0" outline="0" fieldPosition="0"/>
    </format>
    <format dxfId="651">
      <pivotArea outline="0" collapsedLevelsAreSubtotals="1" fieldPosition="0"/>
    </format>
    <format dxfId="650">
      <pivotArea field="28" type="button" dataOnly="0" labelOnly="1" outline="0" axis="axisRow" fieldPosition="0"/>
    </format>
    <format dxfId="649">
      <pivotArea dataOnly="0" labelOnly="1" outline="0" fieldPosition="0">
        <references count="1">
          <reference field="28" count="0"/>
        </references>
      </pivotArea>
    </format>
    <format dxfId="648">
      <pivotArea dataOnly="0" labelOnly="1" grandRow="1" outline="0" fieldPosition="0"/>
    </format>
    <format dxfId="647">
      <pivotArea dataOnly="0" labelOnly="1" outline="0" axis="axisValues" fieldPosition="0"/>
    </format>
    <format dxfId="646">
      <pivotArea type="all" dataOnly="0" outline="0" fieldPosition="0"/>
    </format>
    <format dxfId="645">
      <pivotArea outline="0" collapsedLevelsAreSubtotals="1" fieldPosition="0"/>
    </format>
    <format dxfId="644">
      <pivotArea field="28" type="button" dataOnly="0" labelOnly="1" outline="0" axis="axisRow" fieldPosition="0"/>
    </format>
    <format dxfId="643">
      <pivotArea dataOnly="0" labelOnly="1" outline="0" fieldPosition="0">
        <references count="1">
          <reference field="28" count="0"/>
        </references>
      </pivotArea>
    </format>
    <format dxfId="642">
      <pivotArea dataOnly="0" labelOnly="1" grandRow="1" outline="0" fieldPosition="0"/>
    </format>
    <format dxfId="641">
      <pivotArea dataOnly="0" labelOnly="1" outline="0" axis="axisValues" fieldPosition="0"/>
    </format>
  </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2.xml><?xml version="1.0" encoding="utf-8"?>
<pivotTableDefinition xmlns="http://schemas.openxmlformats.org/spreadsheetml/2006/main" xmlns:mc="http://schemas.openxmlformats.org/markup-compatibility/2006" xmlns:xr="http://schemas.microsoft.com/office/spreadsheetml/2014/revision" mc:Ignorable="xr" xr:uid="{0BF2AE63-AEB8-4A07-9C7A-B3FDAEDE188C}" name="TablaDinámica68"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296:B299"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8">
        <item x="4"/>
        <item x="2"/>
        <item x="5"/>
        <item x="0"/>
        <item x="1"/>
        <item x="6"/>
        <item x="3"/>
        <item t="default"/>
      </items>
    </pivotField>
    <pivotField compact="0" outline="0" showAll="0"/>
    <pivotField compact="0" outline="0" showAll="0"/>
    <pivotField compact="0" outline="0" showAll="0"/>
  </pivotFields>
  <rowFields count="1">
    <field x="69"/>
  </rowFields>
  <rowItems count="3">
    <i>
      <x/>
    </i>
    <i>
      <x v="1"/>
    </i>
    <i t="grand">
      <x/>
    </i>
  </rowItems>
  <colItems count="1">
    <i/>
  </colItems>
  <dataFields count="1">
    <dataField name="Cuenta de INS - En una escala de 1 a 10 qué tan satisfecho está con el servicio recibido por el personal de la constructora y/o proyecto siendo 1 Muy insatisfecho y 10 Satisfecho." fld="69" subtotal="count" baseField="71" baseItem="3"/>
  </dataFields>
  <formats count="14">
    <format dxfId="667">
      <pivotArea outline="0" collapsedLevelsAreSubtotals="1" fieldPosition="0"/>
    </format>
    <format dxfId="666">
      <pivotArea dataOnly="0" labelOnly="1" outline="0" fieldPosition="0">
        <references count="1">
          <reference field="69" count="0"/>
        </references>
      </pivotArea>
    </format>
    <format dxfId="665">
      <pivotArea type="all" dataOnly="0" outline="0" fieldPosition="0"/>
    </format>
    <format dxfId="664">
      <pivotArea outline="0" collapsedLevelsAreSubtotals="1" fieldPosition="0"/>
    </format>
    <format dxfId="663">
      <pivotArea field="69" type="button" dataOnly="0" labelOnly="1" outline="0" axis="axisRow" fieldPosition="0"/>
    </format>
    <format dxfId="662">
      <pivotArea dataOnly="0" labelOnly="1" outline="0" fieldPosition="0">
        <references count="1">
          <reference field="69" count="0"/>
        </references>
      </pivotArea>
    </format>
    <format dxfId="661">
      <pivotArea dataOnly="0" labelOnly="1" grandRow="1" outline="0" fieldPosition="0"/>
    </format>
    <format dxfId="660">
      <pivotArea dataOnly="0" labelOnly="1" outline="0" axis="axisValues" fieldPosition="0"/>
    </format>
    <format dxfId="659">
      <pivotArea type="all" dataOnly="0" outline="0" fieldPosition="0"/>
    </format>
    <format dxfId="658">
      <pivotArea outline="0" collapsedLevelsAreSubtotals="1" fieldPosition="0"/>
    </format>
    <format dxfId="657">
      <pivotArea field="69" type="button" dataOnly="0" labelOnly="1" outline="0" axis="axisRow" fieldPosition="0"/>
    </format>
    <format dxfId="656">
      <pivotArea dataOnly="0" labelOnly="1" outline="0" fieldPosition="0">
        <references count="1">
          <reference field="69" count="0"/>
        </references>
      </pivotArea>
    </format>
    <format dxfId="655">
      <pivotArea dataOnly="0" labelOnly="1" grandRow="1" outline="0" fieldPosition="0"/>
    </format>
    <format dxfId="654">
      <pivotArea dataOnly="0" labelOnly="1" outline="0" axis="axisValues" fieldPosition="0"/>
    </format>
  </formats>
  <pivotTableStyleInfo name="PivotStyleMedium1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3.xml><?xml version="1.0" encoding="utf-8"?>
<pivotTableDefinition xmlns="http://schemas.openxmlformats.org/spreadsheetml/2006/main" xmlns:mc="http://schemas.openxmlformats.org/markup-compatibility/2006" xmlns:xr="http://schemas.microsoft.com/office/spreadsheetml/2014/revision" mc:Ignorable="xr" xr:uid="{4F0D1C58-A7C6-4C1D-BB3C-D531AE09E129}" name="TablaDinámica57"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F138:G139"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6">
        <item x="2"/>
        <item x="3"/>
        <item x="1"/>
        <item m="1" x="4"/>
        <item h="1"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35"/>
  </rowFields>
  <rowItems count="1">
    <i t="grand">
      <x/>
    </i>
  </rowItems>
  <colItems count="1">
    <i/>
  </colItems>
  <dataFields count="1">
    <dataField name="Cuenta de 11,1" fld="35" subtotal="count" baseField="0" baseItem="0"/>
  </dataFields>
  <formats count="15">
    <format dxfId="682">
      <pivotArea outline="0" collapsedLevelsAreSubtotals="1" fieldPosition="0"/>
    </format>
    <format dxfId="681">
      <pivotArea type="all" dataOnly="0" outline="0" fieldPosition="0"/>
    </format>
    <format dxfId="680">
      <pivotArea outline="0" collapsedLevelsAreSubtotals="1" fieldPosition="0"/>
    </format>
    <format dxfId="679">
      <pivotArea field="35" type="button" dataOnly="0" labelOnly="1" outline="0" axis="axisRow" fieldPosition="0"/>
    </format>
    <format dxfId="678">
      <pivotArea dataOnly="0" labelOnly="1" outline="0" fieldPosition="0">
        <references count="1">
          <reference field="35" count="0"/>
        </references>
      </pivotArea>
    </format>
    <format dxfId="677">
      <pivotArea dataOnly="0" labelOnly="1" grandRow="1" outline="0" fieldPosition="0"/>
    </format>
    <format dxfId="676">
      <pivotArea dataOnly="0" labelOnly="1" outline="0" axis="axisValues" fieldPosition="0"/>
    </format>
    <format dxfId="675">
      <pivotArea type="all" dataOnly="0" outline="0" fieldPosition="0"/>
    </format>
    <format dxfId="674">
      <pivotArea outline="0" collapsedLevelsAreSubtotals="1" fieldPosition="0"/>
    </format>
    <format dxfId="673">
      <pivotArea field="35" type="button" dataOnly="0" labelOnly="1" outline="0" axis="axisRow" fieldPosition="0"/>
    </format>
    <format dxfId="672">
      <pivotArea dataOnly="0" labelOnly="1" outline="0" fieldPosition="0">
        <references count="1">
          <reference field="35" count="0"/>
        </references>
      </pivotArea>
    </format>
    <format dxfId="671">
      <pivotArea dataOnly="0" labelOnly="1" grandRow="1" outline="0" fieldPosition="0"/>
    </format>
    <format dxfId="670">
      <pivotArea dataOnly="0" labelOnly="1" outline="0" axis="axisValues" fieldPosition="0"/>
    </format>
    <format dxfId="669">
      <pivotArea outline="0" collapsedLevelsAreSubtotals="1" fieldPosition="0"/>
    </format>
    <format dxfId="668">
      <pivotArea dataOnly="0" labelOnly="1" outline="0" axis="axisValues" fieldPosition="0"/>
    </format>
  </formats>
  <pivotTableStyleInfo name="PivotStyleMedium5"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4.xml><?xml version="1.0" encoding="utf-8"?>
<pivotTableDefinition xmlns="http://schemas.openxmlformats.org/spreadsheetml/2006/main" xmlns:mc="http://schemas.openxmlformats.org/markup-compatibility/2006" xmlns:xr="http://schemas.microsoft.com/office/spreadsheetml/2014/revision" mc:Ignorable="xr" xr:uid="{71C03ED6-2433-4812-A751-75B2565BAB5E}" name="TablaDinámica20"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S112:AT114"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4">
        <item x="1"/>
        <item x="2"/>
        <item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32"/>
  </rowFields>
  <rowItems count="2">
    <i>
      <x v="2"/>
    </i>
    <i t="grand">
      <x/>
    </i>
  </rowItems>
  <colItems count="1">
    <i/>
  </colItems>
  <dataFields count="1">
    <dataField name="Cuenta de 10.14" fld="32" subtotal="count" baseField="0" baseItem="0"/>
  </dataFields>
  <formats count="13">
    <format dxfId="695">
      <pivotArea outline="0" collapsedLevelsAreSubtotals="1" fieldPosition="0"/>
    </format>
    <format dxfId="694">
      <pivotArea type="all" dataOnly="0" outline="0" fieldPosition="0"/>
    </format>
    <format dxfId="693">
      <pivotArea outline="0" collapsedLevelsAreSubtotals="1" fieldPosition="0"/>
    </format>
    <format dxfId="692">
      <pivotArea field="32" type="button" dataOnly="0" labelOnly="1" outline="0" axis="axisRow" fieldPosition="0"/>
    </format>
    <format dxfId="691">
      <pivotArea dataOnly="0" labelOnly="1" outline="0" fieldPosition="0">
        <references count="1">
          <reference field="32" count="0"/>
        </references>
      </pivotArea>
    </format>
    <format dxfId="690">
      <pivotArea dataOnly="0" labelOnly="1" grandRow="1" outline="0" fieldPosition="0"/>
    </format>
    <format dxfId="689">
      <pivotArea dataOnly="0" labelOnly="1" outline="0" axis="axisValues" fieldPosition="0"/>
    </format>
    <format dxfId="688">
      <pivotArea type="all" dataOnly="0" outline="0" fieldPosition="0"/>
    </format>
    <format dxfId="687">
      <pivotArea outline="0" collapsedLevelsAreSubtotals="1" fieldPosition="0"/>
    </format>
    <format dxfId="686">
      <pivotArea field="32" type="button" dataOnly="0" labelOnly="1" outline="0" axis="axisRow" fieldPosition="0"/>
    </format>
    <format dxfId="685">
      <pivotArea dataOnly="0" labelOnly="1" outline="0" fieldPosition="0">
        <references count="1">
          <reference field="32" count="0"/>
        </references>
      </pivotArea>
    </format>
    <format dxfId="684">
      <pivotArea dataOnly="0" labelOnly="1" grandRow="1" outline="0" fieldPosition="0"/>
    </format>
    <format dxfId="683">
      <pivotArea dataOnly="0" labelOnly="1" outline="0" axis="axisValues" fieldPosition="0"/>
    </format>
  </formats>
  <pivotTableStyleInfo name="PivotStyleMedium10"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5.xml><?xml version="1.0" encoding="utf-8"?>
<pivotTableDefinition xmlns="http://schemas.openxmlformats.org/spreadsheetml/2006/main" xmlns:mc="http://schemas.openxmlformats.org/markup-compatibility/2006" xmlns:xr="http://schemas.microsoft.com/office/spreadsheetml/2014/revision" mc:Ignorable="xr" xr:uid="{8C56C6D0-DFE8-46EB-902D-F914EC3701BC}" name="TablaDinámica56"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133:C135"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3">
        <item x="0"/>
        <item x="1"/>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33"/>
  </rowFields>
  <rowItems count="2">
    <i>
      <x/>
    </i>
    <i t="grand">
      <x/>
    </i>
  </rowItems>
  <colFields count="1">
    <field x="-2"/>
  </colFields>
  <colItems count="2">
    <i>
      <x/>
    </i>
    <i i="1">
      <x v="1"/>
    </i>
  </colItems>
  <dataFields count="2">
    <dataField name="Cuenta de 11¿Se realizó una indagación efectiva sobre las necesidades y características que busca en un inmueble?" fld="33" subtotal="count" baseField="0" baseItem="0"/>
    <dataField name="Cuenta de 11¿Se realizó una indagación efectiva sobre las necesidades y características que busca en un inmueble?2" fld="33" subtotal="count" showDataAs="percentOfCol" baseField="0" baseItem="0" numFmtId="164"/>
  </dataFields>
  <formats count="14">
    <format dxfId="709">
      <pivotArea outline="0" collapsedLevelsAreSubtotals="1" fieldPosition="0"/>
    </format>
    <format dxfId="708">
      <pivotArea outline="0" fieldPosition="0">
        <references count="1">
          <reference field="4294967294" count="1">
            <x v="1"/>
          </reference>
        </references>
      </pivotArea>
    </format>
    <format dxfId="707">
      <pivotArea type="all" dataOnly="0" outline="0" fieldPosition="0"/>
    </format>
    <format dxfId="706">
      <pivotArea outline="0" collapsedLevelsAreSubtotals="1" fieldPosition="0"/>
    </format>
    <format dxfId="705">
      <pivotArea field="33" type="button" dataOnly="0" labelOnly="1" outline="0" axis="axisRow" fieldPosition="0"/>
    </format>
    <format dxfId="704">
      <pivotArea dataOnly="0" labelOnly="1" outline="0" fieldPosition="0">
        <references count="1">
          <reference field="33" count="0"/>
        </references>
      </pivotArea>
    </format>
    <format dxfId="703">
      <pivotArea dataOnly="0" labelOnly="1" grandRow="1" outline="0" fieldPosition="0"/>
    </format>
    <format dxfId="702">
      <pivotArea dataOnly="0" labelOnly="1" outline="0" fieldPosition="0">
        <references count="1">
          <reference field="4294967294" count="2">
            <x v="0"/>
            <x v="1"/>
          </reference>
        </references>
      </pivotArea>
    </format>
    <format dxfId="701">
      <pivotArea type="all" dataOnly="0" outline="0" fieldPosition="0"/>
    </format>
    <format dxfId="700">
      <pivotArea outline="0" collapsedLevelsAreSubtotals="1" fieldPosition="0"/>
    </format>
    <format dxfId="699">
      <pivotArea field="33" type="button" dataOnly="0" labelOnly="1" outline="0" axis="axisRow" fieldPosition="0"/>
    </format>
    <format dxfId="698">
      <pivotArea dataOnly="0" labelOnly="1" outline="0" fieldPosition="0">
        <references count="1">
          <reference field="33" count="0"/>
        </references>
      </pivotArea>
    </format>
    <format dxfId="697">
      <pivotArea dataOnly="0" labelOnly="1" grandRow="1" outline="0" fieldPosition="0"/>
    </format>
    <format dxfId="696">
      <pivotArea dataOnly="0" labelOnly="1" outline="0" fieldPosition="0">
        <references count="1">
          <reference field="4294967294" count="2">
            <x v="0"/>
            <x v="1"/>
          </reference>
        </references>
      </pivotArea>
    </format>
  </formats>
  <pivotTableStyleInfo name="PivotStyleMedium5"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6.xml><?xml version="1.0" encoding="utf-8"?>
<pivotTableDefinition xmlns="http://schemas.openxmlformats.org/spreadsheetml/2006/main" xmlns:mc="http://schemas.openxmlformats.org/markup-compatibility/2006" xmlns:xr="http://schemas.microsoft.com/office/spreadsheetml/2014/revision" mc:Ignorable="xr" xr:uid="{22D4CCD0-5B6F-4622-9130-3EB8DB66E687}" name="TablaDinámica46"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J167:AK169"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4">
        <item x="1"/>
        <item x="2"/>
        <item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54"/>
  </rowFields>
  <rowItems count="2">
    <i>
      <x v="2"/>
    </i>
    <i t="grand">
      <x/>
    </i>
  </rowItems>
  <colItems count="1">
    <i/>
  </colItems>
  <dataFields count="1">
    <dataField name="Cuenta de 13,10" fld="54" subtotal="count" baseField="0" baseItem="0"/>
  </dataFields>
  <formats count="13">
    <format dxfId="722">
      <pivotArea outline="0" collapsedLevelsAreSubtotals="1" fieldPosition="0"/>
    </format>
    <format dxfId="721">
      <pivotArea type="all" dataOnly="0" outline="0" fieldPosition="0"/>
    </format>
    <format dxfId="720">
      <pivotArea outline="0" collapsedLevelsAreSubtotals="1" fieldPosition="0"/>
    </format>
    <format dxfId="719">
      <pivotArea field="54" type="button" dataOnly="0" labelOnly="1" outline="0" axis="axisRow" fieldPosition="0"/>
    </format>
    <format dxfId="718">
      <pivotArea dataOnly="0" labelOnly="1" outline="0" fieldPosition="0">
        <references count="1">
          <reference field="54" count="0"/>
        </references>
      </pivotArea>
    </format>
    <format dxfId="717">
      <pivotArea dataOnly="0" labelOnly="1" grandRow="1" outline="0" fieldPosition="0"/>
    </format>
    <format dxfId="716">
      <pivotArea dataOnly="0" labelOnly="1" outline="0" axis="axisValues" fieldPosition="0"/>
    </format>
    <format dxfId="715">
      <pivotArea type="all" dataOnly="0" outline="0" fieldPosition="0"/>
    </format>
    <format dxfId="714">
      <pivotArea outline="0" collapsedLevelsAreSubtotals="1" fieldPosition="0"/>
    </format>
    <format dxfId="713">
      <pivotArea field="54" type="button" dataOnly="0" labelOnly="1" outline="0" axis="axisRow" fieldPosition="0"/>
    </format>
    <format dxfId="712">
      <pivotArea dataOnly="0" labelOnly="1" outline="0" fieldPosition="0">
        <references count="1">
          <reference field="54" count="0"/>
        </references>
      </pivotArea>
    </format>
    <format dxfId="711">
      <pivotArea dataOnly="0" labelOnly="1" grandRow="1" outline="0" fieldPosition="0"/>
    </format>
    <format dxfId="710">
      <pivotArea dataOnly="0" labelOnly="1" outline="0" axis="axisValues" fieldPosition="0"/>
    </format>
  </formats>
  <pivotTableStyleInfo name="PivotStyleMedium4"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7.xml><?xml version="1.0" encoding="utf-8"?>
<pivotTableDefinition xmlns="http://schemas.openxmlformats.org/spreadsheetml/2006/main" xmlns:mc="http://schemas.openxmlformats.org/markup-compatibility/2006" xmlns:xr="http://schemas.microsoft.com/office/spreadsheetml/2014/revision" mc:Ignorable="xr" xr:uid="{E6D3922F-AE86-4919-B42E-924D5A646532}" name="TablaDinámica50"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181:C183"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4">
        <item x="0"/>
        <item x="1"/>
        <item m="1" x="2"/>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55"/>
  </rowFields>
  <rowItems count="2">
    <i>
      <x v="1"/>
    </i>
    <i t="grand">
      <x/>
    </i>
  </rowItems>
  <colFields count="1">
    <field x="-2"/>
  </colFields>
  <colItems count="2">
    <i>
      <x/>
    </i>
    <i i="1">
      <x v="1"/>
    </i>
  </colItems>
  <dataFields count="2">
    <dataField name="Cuenta de 14¿Se utilizaron herramientas visuales (modelo, maqueta, realidad aumentada) para la presentación?" fld="55" subtotal="count" baseField="0" baseItem="0"/>
    <dataField name="Cuenta de 14¿Se utilizaron herramientas visuales (modelo, maqueta, realidad aumentada) para la presentación?2" fld="55" subtotal="count" showDataAs="percentOfCol" baseField="59" baseItem="0" numFmtId="164"/>
  </dataFields>
  <formats count="14">
    <format dxfId="736">
      <pivotArea outline="0" collapsedLevelsAreSubtotals="1" fieldPosition="0"/>
    </format>
    <format dxfId="735">
      <pivotArea outline="0" fieldPosition="0">
        <references count="1">
          <reference field="4294967294" count="1">
            <x v="1"/>
          </reference>
        </references>
      </pivotArea>
    </format>
    <format dxfId="734">
      <pivotArea type="all" dataOnly="0" outline="0" fieldPosition="0"/>
    </format>
    <format dxfId="733">
      <pivotArea outline="0" collapsedLevelsAreSubtotals="1" fieldPosition="0"/>
    </format>
    <format dxfId="732">
      <pivotArea field="55" type="button" dataOnly="0" labelOnly="1" outline="0" axis="axisRow" fieldPosition="0"/>
    </format>
    <format dxfId="731">
      <pivotArea dataOnly="0" labelOnly="1" outline="0" fieldPosition="0">
        <references count="1">
          <reference field="55" count="0"/>
        </references>
      </pivotArea>
    </format>
    <format dxfId="730">
      <pivotArea dataOnly="0" labelOnly="1" grandRow="1" outline="0" fieldPosition="0"/>
    </format>
    <format dxfId="729">
      <pivotArea dataOnly="0" labelOnly="1" outline="0" fieldPosition="0">
        <references count="1">
          <reference field="4294967294" count="2">
            <x v="0"/>
            <x v="1"/>
          </reference>
        </references>
      </pivotArea>
    </format>
    <format dxfId="728">
      <pivotArea type="all" dataOnly="0" outline="0" fieldPosition="0"/>
    </format>
    <format dxfId="727">
      <pivotArea outline="0" collapsedLevelsAreSubtotals="1" fieldPosition="0"/>
    </format>
    <format dxfId="726">
      <pivotArea field="55" type="button" dataOnly="0" labelOnly="1" outline="0" axis="axisRow" fieldPosition="0"/>
    </format>
    <format dxfId="725">
      <pivotArea dataOnly="0" labelOnly="1" outline="0" fieldPosition="0">
        <references count="1">
          <reference field="55" count="0"/>
        </references>
      </pivotArea>
    </format>
    <format dxfId="724">
      <pivotArea dataOnly="0" labelOnly="1" grandRow="1" outline="0" fieldPosition="0"/>
    </format>
    <format dxfId="723">
      <pivotArea dataOnly="0" labelOnly="1" outline="0" fieldPosition="0">
        <references count="1">
          <reference field="4294967294" count="2">
            <x v="0"/>
            <x v="1"/>
          </reference>
        </references>
      </pivotArea>
    </format>
  </formats>
  <pivotTableStyleInfo name="PivotStyleMedium4"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8.xml><?xml version="1.0" encoding="utf-8"?>
<pivotTableDefinition xmlns="http://schemas.openxmlformats.org/spreadsheetml/2006/main" xmlns:mc="http://schemas.openxmlformats.org/markup-compatibility/2006" xmlns:xr="http://schemas.microsoft.com/office/spreadsheetml/2014/revision" mc:Ignorable="xr" xr:uid="{5363C990-98C1-43E8-94D1-49AAED1A1C2F}" name="TablaDinámica25"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160:C162"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4">
        <item x="1"/>
        <item x="0"/>
        <item m="1" x="2"/>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43"/>
  </rowFields>
  <rowItems count="2">
    <i>
      <x/>
    </i>
    <i t="grand">
      <x/>
    </i>
  </rowItems>
  <colFields count="1">
    <field x="-2"/>
  </colFields>
  <colItems count="2">
    <i>
      <x/>
    </i>
    <i i="1">
      <x v="1"/>
    </i>
  </colItems>
  <dataFields count="2">
    <dataField name="Cuenta de 13 ¿Se presentó el proyecto de forma clara y detallada?" fld="43" subtotal="count" baseField="0" baseItem="0"/>
    <dataField name="Cuenta de 13 ¿Se presentó el proyecto de forma clara y detallada?2" fld="43" subtotal="count" showDataAs="percentOfCol" baseField="47" baseItem="0" numFmtId="164"/>
  </dataFields>
  <formats count="14">
    <format dxfId="750">
      <pivotArea outline="0" collapsedLevelsAreSubtotals="1" fieldPosition="0"/>
    </format>
    <format dxfId="749">
      <pivotArea outline="0" fieldPosition="0">
        <references count="1">
          <reference field="4294967294" count="1">
            <x v="1"/>
          </reference>
        </references>
      </pivotArea>
    </format>
    <format dxfId="748">
      <pivotArea type="all" dataOnly="0" outline="0" fieldPosition="0"/>
    </format>
    <format dxfId="747">
      <pivotArea outline="0" collapsedLevelsAreSubtotals="1" fieldPosition="0"/>
    </format>
    <format dxfId="746">
      <pivotArea field="43" type="button" dataOnly="0" labelOnly="1" outline="0" axis="axisRow" fieldPosition="0"/>
    </format>
    <format dxfId="745">
      <pivotArea dataOnly="0" labelOnly="1" outline="0" fieldPosition="0">
        <references count="1">
          <reference field="43" count="0"/>
        </references>
      </pivotArea>
    </format>
    <format dxfId="744">
      <pivotArea dataOnly="0" labelOnly="1" grandRow="1" outline="0" fieldPosition="0"/>
    </format>
    <format dxfId="743">
      <pivotArea dataOnly="0" labelOnly="1" outline="0" fieldPosition="0">
        <references count="1">
          <reference field="4294967294" count="2">
            <x v="0"/>
            <x v="1"/>
          </reference>
        </references>
      </pivotArea>
    </format>
    <format dxfId="742">
      <pivotArea type="all" dataOnly="0" outline="0" fieldPosition="0"/>
    </format>
    <format dxfId="741">
      <pivotArea outline="0" collapsedLevelsAreSubtotals="1" fieldPosition="0"/>
    </format>
    <format dxfId="740">
      <pivotArea field="43" type="button" dataOnly="0" labelOnly="1" outline="0" axis="axisRow" fieldPosition="0"/>
    </format>
    <format dxfId="739">
      <pivotArea dataOnly="0" labelOnly="1" outline="0" fieldPosition="0">
        <references count="1">
          <reference field="43" count="0"/>
        </references>
      </pivotArea>
    </format>
    <format dxfId="738">
      <pivotArea dataOnly="0" labelOnly="1" grandRow="1" outline="0" fieldPosition="0"/>
    </format>
    <format dxfId="737">
      <pivotArea dataOnly="0" labelOnly="1" outline="0" fieldPosition="0">
        <references count="1">
          <reference field="4294967294" count="2">
            <x v="0"/>
            <x v="1"/>
          </reference>
        </references>
      </pivotArea>
    </format>
  </formats>
  <pivotTableStyleInfo name="PivotStyleMedium4"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9.xml><?xml version="1.0" encoding="utf-8"?>
<pivotTableDefinition xmlns="http://schemas.openxmlformats.org/spreadsheetml/2006/main" xmlns:mc="http://schemas.openxmlformats.org/markup-compatibility/2006" xmlns:xr="http://schemas.microsoft.com/office/spreadsheetml/2014/revision" mc:Ignorable="xr" xr:uid="{E1F987A3-08D2-4EEF-A730-2F233CA5F0E7}" name="TablaDinámica11"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R112:S115"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15">
        <item m="1" x="10"/>
        <item m="1" x="11"/>
        <item m="1" x="12"/>
        <item x="9"/>
        <item x="4"/>
        <item x="5"/>
        <item x="8"/>
        <item x="6"/>
        <item x="1"/>
        <item x="3"/>
        <item m="1" x="13"/>
        <item h="1" x="0"/>
        <item x="7"/>
        <item x="2"/>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23"/>
  </rowFields>
  <rowItems count="3">
    <i>
      <x v="4"/>
    </i>
    <i>
      <x v="5"/>
    </i>
    <i t="grand">
      <x/>
    </i>
  </rowItems>
  <colItems count="1">
    <i/>
  </colItems>
  <dataFields count="1">
    <dataField name="Cuenta de 10.5" fld="23" subtotal="count" baseField="0" baseItem="0"/>
  </dataFields>
  <formats count="13">
    <format dxfId="763">
      <pivotArea outline="0" collapsedLevelsAreSubtotals="1" fieldPosition="0"/>
    </format>
    <format dxfId="762">
      <pivotArea type="all" dataOnly="0" outline="0" fieldPosition="0"/>
    </format>
    <format dxfId="761">
      <pivotArea outline="0" collapsedLevelsAreSubtotals="1" fieldPosition="0"/>
    </format>
    <format dxfId="760">
      <pivotArea field="23" type="button" dataOnly="0" labelOnly="1" outline="0" axis="axisRow" fieldPosition="0"/>
    </format>
    <format dxfId="759">
      <pivotArea dataOnly="0" labelOnly="1" outline="0" fieldPosition="0">
        <references count="1">
          <reference field="23" count="0"/>
        </references>
      </pivotArea>
    </format>
    <format dxfId="758">
      <pivotArea dataOnly="0" labelOnly="1" grandRow="1" outline="0" fieldPosition="0"/>
    </format>
    <format dxfId="757">
      <pivotArea dataOnly="0" labelOnly="1" outline="0" axis="axisValues" fieldPosition="0"/>
    </format>
    <format dxfId="756">
      <pivotArea type="all" dataOnly="0" outline="0" fieldPosition="0"/>
    </format>
    <format dxfId="755">
      <pivotArea outline="0" collapsedLevelsAreSubtotals="1" fieldPosition="0"/>
    </format>
    <format dxfId="754">
      <pivotArea field="23" type="button" dataOnly="0" labelOnly="1" outline="0" axis="axisRow" fieldPosition="0"/>
    </format>
    <format dxfId="753">
      <pivotArea dataOnly="0" labelOnly="1" outline="0" fieldPosition="0">
        <references count="1">
          <reference field="23" count="0"/>
        </references>
      </pivotArea>
    </format>
    <format dxfId="752">
      <pivotArea dataOnly="0" labelOnly="1" grandRow="1" outline="0" fieldPosition="0"/>
    </format>
    <format dxfId="751">
      <pivotArea dataOnly="0" labelOnly="1" outline="0" axis="axisValues" fieldPosition="0"/>
    </format>
  </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0.xml><?xml version="1.0" encoding="utf-8"?>
<pivotTableDefinition xmlns="http://schemas.openxmlformats.org/spreadsheetml/2006/main" xmlns:mc="http://schemas.openxmlformats.org/markup-compatibility/2006" xmlns:xr="http://schemas.microsoft.com/office/spreadsheetml/2014/revision" mc:Ignorable="xr" xr:uid="{693D34D1-B691-4154-902B-70182018274F}" name="TablaDinámica28"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L167:M169"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7">
        <item x="4"/>
        <item x="3"/>
        <item x="5"/>
        <item x="1"/>
        <item x="2"/>
        <item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47"/>
  </rowFields>
  <rowItems count="2">
    <i>
      <x v="5"/>
    </i>
    <i t="grand">
      <x/>
    </i>
  </rowItems>
  <colItems count="1">
    <i/>
  </colItems>
  <dataFields count="1">
    <dataField name="Cuenta de 13,3" fld="47" subtotal="count" baseField="0" baseItem="0"/>
  </dataFields>
  <formats count="13">
    <format dxfId="776">
      <pivotArea outline="0" collapsedLevelsAreSubtotals="1" fieldPosition="0"/>
    </format>
    <format dxfId="775">
      <pivotArea type="all" dataOnly="0" outline="0" fieldPosition="0"/>
    </format>
    <format dxfId="774">
      <pivotArea outline="0" collapsedLevelsAreSubtotals="1" fieldPosition="0"/>
    </format>
    <format dxfId="773">
      <pivotArea field="47" type="button" dataOnly="0" labelOnly="1" outline="0" axis="axisRow" fieldPosition="0"/>
    </format>
    <format dxfId="772">
      <pivotArea dataOnly="0" labelOnly="1" outline="0" fieldPosition="0">
        <references count="1">
          <reference field="47" count="0"/>
        </references>
      </pivotArea>
    </format>
    <format dxfId="771">
      <pivotArea dataOnly="0" labelOnly="1" grandRow="1" outline="0" fieldPosition="0"/>
    </format>
    <format dxfId="770">
      <pivotArea dataOnly="0" labelOnly="1" outline="0" axis="axisValues" fieldPosition="0"/>
    </format>
    <format dxfId="769">
      <pivotArea type="all" dataOnly="0" outline="0" fieldPosition="0"/>
    </format>
    <format dxfId="768">
      <pivotArea outline="0" collapsedLevelsAreSubtotals="1" fieldPosition="0"/>
    </format>
    <format dxfId="767">
      <pivotArea field="47" type="button" dataOnly="0" labelOnly="1" outline="0" axis="axisRow" fieldPosition="0"/>
    </format>
    <format dxfId="766">
      <pivotArea dataOnly="0" labelOnly="1" outline="0" fieldPosition="0">
        <references count="1">
          <reference field="47" count="0"/>
        </references>
      </pivotArea>
    </format>
    <format dxfId="765">
      <pivotArea dataOnly="0" labelOnly="1" grandRow="1" outline="0" fieldPosition="0"/>
    </format>
    <format dxfId="764">
      <pivotArea dataOnly="0" labelOnly="1" outline="0" axis="axisValues" fieldPosition="0"/>
    </format>
  </formats>
  <pivotTableStyleInfo name="PivotStyleMedium4"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1.xml><?xml version="1.0" encoding="utf-8"?>
<pivotTableDefinition xmlns="http://schemas.openxmlformats.org/spreadsheetml/2006/main" xmlns:mc="http://schemas.openxmlformats.org/markup-compatibility/2006" xmlns:xr="http://schemas.microsoft.com/office/spreadsheetml/2014/revision" mc:Ignorable="xr" xr:uid="{DA9578E8-A699-426B-8651-E091801FCB1C}" name="TablaDinámica60"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227:C230"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sortType="descending">
      <items count="5">
        <item m="1" x="3"/>
        <item x="2"/>
        <item x="1"/>
        <item x="0"/>
        <item t="default"/>
      </items>
      <autoSortScope>
        <pivotArea dataOnly="0" outline="0" fieldPosition="0">
          <references count="1">
            <reference field="4294967294" count="1" selected="0">
              <x v="1"/>
            </reference>
          </references>
        </pivotArea>
      </autoSortScope>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61"/>
  </rowFields>
  <rowItems count="3">
    <i>
      <x v="2"/>
    </i>
    <i>
      <x v="1"/>
    </i>
    <i t="grand">
      <x/>
    </i>
  </rowItems>
  <colFields count="1">
    <field x="-2"/>
  </colFields>
  <colItems count="2">
    <i>
      <x/>
    </i>
    <i i="1">
      <x v="1"/>
    </i>
  </colItems>
  <dataFields count="2">
    <dataField name="Cuenta de 19¿Recibió un resumen de la visita?" fld="61" subtotal="count" baseField="0" baseItem="0"/>
    <dataField name="Cuenta de 19¿Recibió un resumen de la visita?2" fld="61" subtotal="count" showDataAs="percentOfCol" baseField="65" baseItem="0" numFmtId="164"/>
  </dataFields>
  <formats count="14">
    <format dxfId="790">
      <pivotArea outline="0" collapsedLevelsAreSubtotals="1" fieldPosition="0"/>
    </format>
    <format dxfId="789">
      <pivotArea outline="0" fieldPosition="0">
        <references count="1">
          <reference field="4294967294" count="1">
            <x v="1"/>
          </reference>
        </references>
      </pivotArea>
    </format>
    <format dxfId="788">
      <pivotArea type="all" dataOnly="0" outline="0" fieldPosition="0"/>
    </format>
    <format dxfId="787">
      <pivotArea outline="0" collapsedLevelsAreSubtotals="1" fieldPosition="0"/>
    </format>
    <format dxfId="786">
      <pivotArea field="61" type="button" dataOnly="0" labelOnly="1" outline="0" axis="axisRow" fieldPosition="0"/>
    </format>
    <format dxfId="785">
      <pivotArea dataOnly="0" labelOnly="1" outline="0" fieldPosition="0">
        <references count="1">
          <reference field="61" count="0"/>
        </references>
      </pivotArea>
    </format>
    <format dxfId="784">
      <pivotArea dataOnly="0" labelOnly="1" grandRow="1" outline="0" fieldPosition="0"/>
    </format>
    <format dxfId="783">
      <pivotArea dataOnly="0" labelOnly="1" outline="0" fieldPosition="0">
        <references count="1">
          <reference field="4294967294" count="2">
            <x v="0"/>
            <x v="1"/>
          </reference>
        </references>
      </pivotArea>
    </format>
    <format dxfId="782">
      <pivotArea type="all" dataOnly="0" outline="0" fieldPosition="0"/>
    </format>
    <format dxfId="781">
      <pivotArea outline="0" collapsedLevelsAreSubtotals="1" fieldPosition="0"/>
    </format>
    <format dxfId="780">
      <pivotArea field="61" type="button" dataOnly="0" labelOnly="1" outline="0" axis="axisRow" fieldPosition="0"/>
    </format>
    <format dxfId="779">
      <pivotArea dataOnly="0" labelOnly="1" outline="0" fieldPosition="0">
        <references count="1">
          <reference field="61" count="0"/>
        </references>
      </pivotArea>
    </format>
    <format dxfId="778">
      <pivotArea dataOnly="0" labelOnly="1" grandRow="1" outline="0" fieldPosition="0"/>
    </format>
    <format dxfId="777">
      <pivotArea dataOnly="0" labelOnly="1" outline="0" fieldPosition="0">
        <references count="1">
          <reference field="4294967294" count="2">
            <x v="0"/>
            <x v="1"/>
          </reference>
        </references>
      </pivotArea>
    </format>
  </formats>
  <pivotTableStyleInfo name="PivotStyleMedium9"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2.xml><?xml version="1.0" encoding="utf-8"?>
<pivotTableDefinition xmlns="http://schemas.openxmlformats.org/spreadsheetml/2006/main" xmlns:mc="http://schemas.openxmlformats.org/markup-compatibility/2006" xmlns:xr="http://schemas.microsoft.com/office/spreadsheetml/2014/revision" mc:Ignorable="xr" xr:uid="{3ACB01C9-CDF0-457D-84EC-0B705B8738BD}" name="TablaDinámica15"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D112:AE114"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8">
        <item x="2"/>
        <item x="6"/>
        <item x="5"/>
        <item x="4"/>
        <item x="3"/>
        <item x="1"/>
        <item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27"/>
  </rowFields>
  <rowItems count="2">
    <i>
      <x v="6"/>
    </i>
    <i t="grand">
      <x/>
    </i>
  </rowItems>
  <colItems count="1">
    <i/>
  </colItems>
  <dataFields count="1">
    <dataField name="Cuenta de 10.9" fld="27" subtotal="count" baseField="0" baseItem="0"/>
  </dataFields>
  <formats count="13">
    <format dxfId="803">
      <pivotArea outline="0" collapsedLevelsAreSubtotals="1" fieldPosition="0"/>
    </format>
    <format dxfId="802">
      <pivotArea type="all" dataOnly="0" outline="0" fieldPosition="0"/>
    </format>
    <format dxfId="801">
      <pivotArea outline="0" collapsedLevelsAreSubtotals="1" fieldPosition="0"/>
    </format>
    <format dxfId="800">
      <pivotArea field="27" type="button" dataOnly="0" labelOnly="1" outline="0" axis="axisRow" fieldPosition="0"/>
    </format>
    <format dxfId="799">
      <pivotArea dataOnly="0" labelOnly="1" outline="0" fieldPosition="0">
        <references count="1">
          <reference field="27" count="0"/>
        </references>
      </pivotArea>
    </format>
    <format dxfId="798">
      <pivotArea dataOnly="0" labelOnly="1" grandRow="1" outline="0" fieldPosition="0"/>
    </format>
    <format dxfId="797">
      <pivotArea dataOnly="0" labelOnly="1" outline="0" axis="axisValues" fieldPosition="0"/>
    </format>
    <format dxfId="796">
      <pivotArea type="all" dataOnly="0" outline="0" fieldPosition="0"/>
    </format>
    <format dxfId="795">
      <pivotArea outline="0" collapsedLevelsAreSubtotals="1" fieldPosition="0"/>
    </format>
    <format dxfId="794">
      <pivotArea field="27" type="button" dataOnly="0" labelOnly="1" outline="0" axis="axisRow" fieldPosition="0"/>
    </format>
    <format dxfId="793">
      <pivotArea dataOnly="0" labelOnly="1" outline="0" fieldPosition="0">
        <references count="1">
          <reference field="27" count="0"/>
        </references>
      </pivotArea>
    </format>
    <format dxfId="792">
      <pivotArea dataOnly="0" labelOnly="1" grandRow="1" outline="0" fieldPosition="0"/>
    </format>
    <format dxfId="791">
      <pivotArea dataOnly="0" labelOnly="1" outline="0" axis="axisValues" fieldPosition="0"/>
    </format>
  </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3.xml><?xml version="1.0" encoding="utf-8"?>
<pivotTableDefinition xmlns="http://schemas.openxmlformats.org/spreadsheetml/2006/main" xmlns:mc="http://schemas.openxmlformats.org/markup-compatibility/2006" xmlns:xr="http://schemas.microsoft.com/office/spreadsheetml/2014/revision" mc:Ignorable="xr" xr:uid="{2D1193B5-7279-4D4F-914E-6A2D20F3537D}" name="TablaDinámica54"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209:C211"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sortType="descending">
      <items count="7">
        <item m="1" x="5"/>
        <item x="2"/>
        <item x="1"/>
        <item x="0"/>
        <item x="3"/>
        <item x="4"/>
        <item t="default"/>
      </items>
      <autoSortScope>
        <pivotArea dataOnly="0" outline="0" fieldPosition="0">
          <references count="1">
            <reference field="4294967294" count="1" selected="0">
              <x v="1"/>
            </reference>
          </references>
        </pivotArea>
      </autoSortScope>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59"/>
  </rowFields>
  <rowItems count="2">
    <i>
      <x v="1"/>
    </i>
    <i t="grand">
      <x/>
    </i>
  </rowItems>
  <colFields count="1">
    <field x="-2"/>
  </colFields>
  <colItems count="2">
    <i>
      <x/>
    </i>
    <i i="1">
      <x v="1"/>
    </i>
  </colItems>
  <dataFields count="2">
    <dataField name="Cuenta de 17¿Se acompañó al cliente al asesor del banco si estuvo presente?" fld="59" subtotal="count" baseField="0" baseItem="0"/>
    <dataField name="Cuenta de 17¿Se acompañó al cliente al asesor del banco si estuvo presente?2" fld="59" subtotal="count" showDataAs="percentOfCol" baseField="63" baseItem="0" numFmtId="164"/>
  </dataFields>
  <formats count="14">
    <format dxfId="817">
      <pivotArea outline="0" collapsedLevelsAreSubtotals="1" fieldPosition="0"/>
    </format>
    <format dxfId="816">
      <pivotArea outline="0" fieldPosition="0">
        <references count="1">
          <reference field="4294967294" count="1">
            <x v="1"/>
          </reference>
        </references>
      </pivotArea>
    </format>
    <format dxfId="815">
      <pivotArea type="all" dataOnly="0" outline="0" fieldPosition="0"/>
    </format>
    <format dxfId="814">
      <pivotArea outline="0" collapsedLevelsAreSubtotals="1" fieldPosition="0"/>
    </format>
    <format dxfId="813">
      <pivotArea field="59" type="button" dataOnly="0" labelOnly="1" outline="0" axis="axisRow" fieldPosition="0"/>
    </format>
    <format dxfId="812">
      <pivotArea dataOnly="0" labelOnly="1" outline="0" fieldPosition="0">
        <references count="1">
          <reference field="59" count="0"/>
        </references>
      </pivotArea>
    </format>
    <format dxfId="811">
      <pivotArea dataOnly="0" labelOnly="1" grandRow="1" outline="0" fieldPosition="0"/>
    </format>
    <format dxfId="810">
      <pivotArea dataOnly="0" labelOnly="1" outline="0" fieldPosition="0">
        <references count="1">
          <reference field="4294967294" count="2">
            <x v="0"/>
            <x v="1"/>
          </reference>
        </references>
      </pivotArea>
    </format>
    <format dxfId="809">
      <pivotArea type="all" dataOnly="0" outline="0" fieldPosition="0"/>
    </format>
    <format dxfId="808">
      <pivotArea outline="0" collapsedLevelsAreSubtotals="1" fieldPosition="0"/>
    </format>
    <format dxfId="807">
      <pivotArea field="59" type="button" dataOnly="0" labelOnly="1" outline="0" axis="axisRow" fieldPosition="0"/>
    </format>
    <format dxfId="806">
      <pivotArea dataOnly="0" labelOnly="1" outline="0" fieldPosition="0">
        <references count="1">
          <reference field="59" count="0"/>
        </references>
      </pivotArea>
    </format>
    <format dxfId="805">
      <pivotArea dataOnly="0" labelOnly="1" grandRow="1" outline="0" fieldPosition="0"/>
    </format>
    <format dxfId="804">
      <pivotArea dataOnly="0" labelOnly="1" outline="0" fieldPosition="0">
        <references count="1">
          <reference field="4294967294" count="2">
            <x v="0"/>
            <x v="1"/>
          </reference>
        </references>
      </pivotArea>
    </format>
  </formats>
  <pivotTableStyleInfo name="PivotStyleMedium10"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4.xml><?xml version="1.0" encoding="utf-8"?>
<pivotTableDefinition xmlns="http://schemas.openxmlformats.org/spreadsheetml/2006/main" xmlns:mc="http://schemas.openxmlformats.org/markup-compatibility/2006" xmlns:xr="http://schemas.microsoft.com/office/spreadsheetml/2014/revision" mc:Ignorable="xr" xr:uid="{CC25724D-AE75-4636-9D48-7A63432450A0}" name="TablaDinámica39"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92:C94"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name="8¿Se indaga adecuadamente sobre las expectativas y conocimiento del cliente de los proyectos? " axis="axisRow" dataField="1" compact="0" outline="0" showAll="0">
      <items count="3">
        <item x="0"/>
        <item x="1"/>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15"/>
  </rowFields>
  <rowItems count="2">
    <i>
      <x/>
    </i>
    <i t="grand">
      <x/>
    </i>
  </rowItems>
  <colFields count="1">
    <field x="-2"/>
  </colFields>
  <colItems count="2">
    <i>
      <x/>
    </i>
    <i i="1">
      <x v="1"/>
    </i>
  </colItems>
  <dataFields count="2">
    <dataField name="Cuenta de 8¿Se indaga adecuadamente sobre las expectativas y conocimiento del cliente de los proyectos? (desea que revisemos a detalle el proyecto, proyecto de interés o prefiere que revisemos diferentes propues" fld="15" subtotal="count" baseField="0" baseItem="0"/>
    <dataField name="Cuenta de 8¿Se indaga adecuadamente sobre las expectativas y conocimiento del cliente de los proyectos? (desea que revisemos a detalle el proyecto, proyecto de interés o prefiere que revisemos diferentes propues2" fld="15" subtotal="count" showDataAs="percentOfCol" baseField="0" baseItem="0" numFmtId="164"/>
  </dataFields>
  <formats count="14">
    <format dxfId="831">
      <pivotArea outline="0" collapsedLevelsAreSubtotals="1" fieldPosition="0"/>
    </format>
    <format dxfId="830">
      <pivotArea outline="0" fieldPosition="0">
        <references count="1">
          <reference field="4294967294" count="1">
            <x v="1"/>
          </reference>
        </references>
      </pivotArea>
    </format>
    <format dxfId="829">
      <pivotArea type="all" dataOnly="0" outline="0" fieldPosition="0"/>
    </format>
    <format dxfId="828">
      <pivotArea outline="0" collapsedLevelsAreSubtotals="1" fieldPosition="0"/>
    </format>
    <format dxfId="827">
      <pivotArea field="15" type="button" dataOnly="0" labelOnly="1" outline="0" axis="axisRow" fieldPosition="0"/>
    </format>
    <format dxfId="826">
      <pivotArea dataOnly="0" labelOnly="1" outline="0" fieldPosition="0">
        <references count="1">
          <reference field="15" count="0"/>
        </references>
      </pivotArea>
    </format>
    <format dxfId="825">
      <pivotArea dataOnly="0" labelOnly="1" grandRow="1" outline="0" fieldPosition="0"/>
    </format>
    <format dxfId="824">
      <pivotArea dataOnly="0" labelOnly="1" outline="0" fieldPosition="0">
        <references count="1">
          <reference field="4294967294" count="2">
            <x v="0"/>
            <x v="1"/>
          </reference>
        </references>
      </pivotArea>
    </format>
    <format dxfId="823">
      <pivotArea type="all" dataOnly="0" outline="0" fieldPosition="0"/>
    </format>
    <format dxfId="822">
      <pivotArea outline="0" collapsedLevelsAreSubtotals="1" fieldPosition="0"/>
    </format>
    <format dxfId="821">
      <pivotArea field="15" type="button" dataOnly="0" labelOnly="1" outline="0" axis="axisRow" fieldPosition="0"/>
    </format>
    <format dxfId="820">
      <pivotArea dataOnly="0" labelOnly="1" outline="0" fieldPosition="0">
        <references count="1">
          <reference field="15" count="0"/>
        </references>
      </pivotArea>
    </format>
    <format dxfId="819">
      <pivotArea dataOnly="0" labelOnly="1" grandRow="1" outline="0" fieldPosition="0"/>
    </format>
    <format dxfId="818">
      <pivotArea dataOnly="0" labelOnly="1" outline="0" fieldPosition="0">
        <references count="1">
          <reference field="4294967294" count="2">
            <x v="0"/>
            <x v="1"/>
          </reference>
        </references>
      </pivotArea>
    </format>
  </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5.xml><?xml version="1.0" encoding="utf-8"?>
<pivotTableDefinition xmlns="http://schemas.openxmlformats.org/spreadsheetml/2006/main" xmlns:mc="http://schemas.openxmlformats.org/markup-compatibility/2006" xmlns:xr="http://schemas.microsoft.com/office/spreadsheetml/2014/revision" mc:Ignorable="xr" xr:uid="{EDD6AF05-7FCC-4743-BE10-2872C2170F0C}" name="TablaDinámica42"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X167:Y169"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8">
        <item x="6"/>
        <item x="1"/>
        <item x="3"/>
        <item x="4"/>
        <item x="5"/>
        <item x="2"/>
        <item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50"/>
  </rowFields>
  <rowItems count="2">
    <i>
      <x v="6"/>
    </i>
    <i t="grand">
      <x/>
    </i>
  </rowItems>
  <colItems count="1">
    <i/>
  </colItems>
  <dataFields count="1">
    <dataField name="Cuenta de 13,6" fld="50" subtotal="count" baseField="0" baseItem="0"/>
  </dataFields>
  <formats count="13">
    <format dxfId="844">
      <pivotArea outline="0" collapsedLevelsAreSubtotals="1" fieldPosition="0"/>
    </format>
    <format dxfId="843">
      <pivotArea type="all" dataOnly="0" outline="0" fieldPosition="0"/>
    </format>
    <format dxfId="842">
      <pivotArea outline="0" collapsedLevelsAreSubtotals="1" fieldPosition="0"/>
    </format>
    <format dxfId="841">
      <pivotArea field="50" type="button" dataOnly="0" labelOnly="1" outline="0" axis="axisRow" fieldPosition="0"/>
    </format>
    <format dxfId="840">
      <pivotArea dataOnly="0" labelOnly="1" outline="0" fieldPosition="0">
        <references count="1">
          <reference field="50" count="0"/>
        </references>
      </pivotArea>
    </format>
    <format dxfId="839">
      <pivotArea dataOnly="0" labelOnly="1" grandRow="1" outline="0" fieldPosition="0"/>
    </format>
    <format dxfId="838">
      <pivotArea dataOnly="0" labelOnly="1" outline="0" axis="axisValues" fieldPosition="0"/>
    </format>
    <format dxfId="837">
      <pivotArea type="all" dataOnly="0" outline="0" fieldPosition="0"/>
    </format>
    <format dxfId="836">
      <pivotArea outline="0" collapsedLevelsAreSubtotals="1" fieldPosition="0"/>
    </format>
    <format dxfId="835">
      <pivotArea field="50" type="button" dataOnly="0" labelOnly="1" outline="0" axis="axisRow" fieldPosition="0"/>
    </format>
    <format dxfId="834">
      <pivotArea dataOnly="0" labelOnly="1" outline="0" fieldPosition="0">
        <references count="1">
          <reference field="50" count="0"/>
        </references>
      </pivotArea>
    </format>
    <format dxfId="833">
      <pivotArea dataOnly="0" labelOnly="1" grandRow="1" outline="0" fieldPosition="0"/>
    </format>
    <format dxfId="832">
      <pivotArea dataOnly="0" labelOnly="1" outline="0" axis="axisValues" fieldPosition="0"/>
    </format>
  </formats>
  <pivotTableStyleInfo name="PivotStyleMedium4"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6.xml><?xml version="1.0" encoding="utf-8"?>
<pivotTableDefinition xmlns="http://schemas.openxmlformats.org/spreadsheetml/2006/main" xmlns:mc="http://schemas.openxmlformats.org/markup-compatibility/2006" xmlns:xr="http://schemas.microsoft.com/office/spreadsheetml/2014/revision" mc:Ignorable="xr" xr:uid="{7FD45D63-407B-4C73-B03A-6987A83AC9BE}" name="TablaDinámica45"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G167:AH169"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4">
        <item x="2"/>
        <item x="1"/>
        <item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53"/>
  </rowFields>
  <rowItems count="2">
    <i>
      <x v="2"/>
    </i>
    <i t="grand">
      <x/>
    </i>
  </rowItems>
  <colItems count="1">
    <i/>
  </colItems>
  <dataFields count="1">
    <dataField name="Cuenta de 13,9" fld="53" subtotal="count" baseField="0" baseItem="0"/>
  </dataFields>
  <formats count="13">
    <format dxfId="857">
      <pivotArea outline="0" collapsedLevelsAreSubtotals="1" fieldPosition="0"/>
    </format>
    <format dxfId="856">
      <pivotArea type="all" dataOnly="0" outline="0" fieldPosition="0"/>
    </format>
    <format dxfId="855">
      <pivotArea outline="0" collapsedLevelsAreSubtotals="1" fieldPosition="0"/>
    </format>
    <format dxfId="854">
      <pivotArea field="53" type="button" dataOnly="0" labelOnly="1" outline="0" axis="axisRow" fieldPosition="0"/>
    </format>
    <format dxfId="853">
      <pivotArea dataOnly="0" labelOnly="1" outline="0" fieldPosition="0">
        <references count="1">
          <reference field="53" count="0"/>
        </references>
      </pivotArea>
    </format>
    <format dxfId="852">
      <pivotArea dataOnly="0" labelOnly="1" grandRow="1" outline="0" fieldPosition="0"/>
    </format>
    <format dxfId="851">
      <pivotArea dataOnly="0" labelOnly="1" outline="0" axis="axisValues" fieldPosition="0"/>
    </format>
    <format dxfId="850">
      <pivotArea type="all" dataOnly="0" outline="0" fieldPosition="0"/>
    </format>
    <format dxfId="849">
      <pivotArea outline="0" collapsedLevelsAreSubtotals="1" fieldPosition="0"/>
    </format>
    <format dxfId="848">
      <pivotArea field="53" type="button" dataOnly="0" labelOnly="1" outline="0" axis="axisRow" fieldPosition="0"/>
    </format>
    <format dxfId="847">
      <pivotArea dataOnly="0" labelOnly="1" outline="0" fieldPosition="0">
        <references count="1">
          <reference field="53" count="0"/>
        </references>
      </pivotArea>
    </format>
    <format dxfId="846">
      <pivotArea dataOnly="0" labelOnly="1" grandRow="1" outline="0" fieldPosition="0"/>
    </format>
    <format dxfId="845">
      <pivotArea dataOnly="0" labelOnly="1" outline="0" axis="axisValues" fieldPosition="0"/>
    </format>
  </formats>
  <pivotTableStyleInfo name="PivotStyleMedium4"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7.xml><?xml version="1.0" encoding="utf-8"?>
<pivotTableDefinition xmlns="http://schemas.openxmlformats.org/spreadsheetml/2006/main" xmlns:mc="http://schemas.openxmlformats.org/markup-compatibility/2006" xmlns:xr="http://schemas.microsoft.com/office/spreadsheetml/2014/revision" mc:Ignorable="xr" xr:uid="{9DD66F92-5DD5-4727-B3DB-12E90E1D5E92}" name="TablaDinámica3"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34:C36" firstHeaderRow="0"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axis="axisRow" dataField="1" compact="0" outline="0" showAll="0">
      <items count="3">
        <item x="0"/>
        <item x="1"/>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6"/>
  </rowFields>
  <rowItems count="2">
    <i>
      <x v="1"/>
    </i>
    <i t="grand">
      <x/>
    </i>
  </rowItems>
  <colFields count="1">
    <field x="-2"/>
  </colFields>
  <colItems count="2">
    <i>
      <x/>
    </i>
    <i i="1">
      <x v="1"/>
    </i>
  </colItems>
  <dataFields count="2">
    <dataField name="CAnt" fld="6" subtotal="count" baseField="0" baseItem="0"/>
    <dataField name="%" fld="6" subtotal="count" showDataAs="percentOfCol" baseField="0" baseItem="0" numFmtId="164"/>
  </dataFields>
  <formats count="14">
    <format dxfId="871">
      <pivotArea outline="0" collapsedLevelsAreSubtotals="1" fieldPosition="0"/>
    </format>
    <format dxfId="870">
      <pivotArea outline="0" fieldPosition="0">
        <references count="1">
          <reference field="4294967294" count="1">
            <x v="1"/>
          </reference>
        </references>
      </pivotArea>
    </format>
    <format dxfId="869">
      <pivotArea type="all" dataOnly="0" outline="0" fieldPosition="0"/>
    </format>
    <format dxfId="868">
      <pivotArea outline="0" collapsedLevelsAreSubtotals="1" fieldPosition="0"/>
    </format>
    <format dxfId="867">
      <pivotArea field="6" type="button" dataOnly="0" labelOnly="1" outline="0" axis="axisRow" fieldPosition="0"/>
    </format>
    <format dxfId="866">
      <pivotArea dataOnly="0" labelOnly="1" outline="0" fieldPosition="0">
        <references count="1">
          <reference field="6" count="0"/>
        </references>
      </pivotArea>
    </format>
    <format dxfId="865">
      <pivotArea dataOnly="0" labelOnly="1" grandRow="1" outline="0" fieldPosition="0"/>
    </format>
    <format dxfId="864">
      <pivotArea dataOnly="0" labelOnly="1" outline="0" fieldPosition="0">
        <references count="1">
          <reference field="4294967294" count="2">
            <x v="0"/>
            <x v="1"/>
          </reference>
        </references>
      </pivotArea>
    </format>
    <format dxfId="863">
      <pivotArea type="all" dataOnly="0" outline="0" fieldPosition="0"/>
    </format>
    <format dxfId="862">
      <pivotArea outline="0" collapsedLevelsAreSubtotals="1" fieldPosition="0"/>
    </format>
    <format dxfId="861">
      <pivotArea field="6" type="button" dataOnly="0" labelOnly="1" outline="0" axis="axisRow" fieldPosition="0"/>
    </format>
    <format dxfId="860">
      <pivotArea dataOnly="0" labelOnly="1" outline="0" fieldPosition="0">
        <references count="1">
          <reference field="6" count="0"/>
        </references>
      </pivotArea>
    </format>
    <format dxfId="859">
      <pivotArea dataOnly="0" labelOnly="1" grandRow="1" outline="0" fieldPosition="0"/>
    </format>
    <format dxfId="858">
      <pivotArea dataOnly="0" labelOnly="1" outline="0" fieldPosition="0">
        <references count="1">
          <reference field="4294967294" count="2">
            <x v="0"/>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8.xml><?xml version="1.0" encoding="utf-8"?>
<pivotTableDefinition xmlns="http://schemas.openxmlformats.org/spreadsheetml/2006/main" xmlns:mc="http://schemas.openxmlformats.org/markup-compatibility/2006" xmlns:xr="http://schemas.microsoft.com/office/spreadsheetml/2014/revision" mc:Ignorable="xr" xr:uid="{1F319A9D-E207-4F2F-A069-E74725793FB3}" name="TablaDinámica14" cacheId="2" applyNumberFormats="0" applyBorderFormats="0" applyFontFormats="0" applyPatternFormats="0" applyAlignmentFormats="0" applyWidthHeightFormats="1" dataCaption="Valores" updatedVersion="8" minRefreshableVersion="3" itemPrintTitles="1" createdVersion="8" indent="0" compact="0" compactData="0" multipleFieldFilters="0">
  <location ref="AA112:AB113" firstHeaderRow="1" firstDataRow="1" firstDataCol="1"/>
  <pivotFields count="73">
    <pivotField compact="0" outline="0" showAll="0"/>
    <pivotField compact="0" outline="0" showAll="0">
      <items count="3">
        <item x="1"/>
        <item x="0"/>
        <item t="default"/>
      </items>
    </pivotField>
    <pivotField compact="0" outline="0" showAll="0">
      <items count="19">
        <item h="1" m="1" x="17"/>
        <item h="1" m="1" x="14"/>
        <item h="1" x="1"/>
        <item h="1" x="11"/>
        <item h="1" m="1" x="15"/>
        <item h="1" x="2"/>
        <item h="1" x="12"/>
        <item h="1" x="13"/>
        <item h="1" x="5"/>
        <item h="1" x="3"/>
        <item x="8"/>
        <item h="1" m="1" x="16"/>
        <item h="1" x="9"/>
        <item h="1" x="6"/>
        <item h="1" x="7"/>
        <item h="1" x="10"/>
        <item h="1" x="0"/>
        <item h="1" x="4"/>
        <item t="default"/>
      </items>
    </pivotField>
    <pivotField compact="0" outline="0" showAll="0">
      <items count="27">
        <item h="1" x="2"/>
        <item h="1" x="7"/>
        <item h="1" x="0"/>
        <item h="1" x="1"/>
        <item h="1" x="9"/>
        <item h="1" x="19"/>
        <item h="1" x="16"/>
        <item h="1" x="15"/>
        <item h="1" m="1" x="23"/>
        <item h="1" x="3"/>
        <item h="1" x="10"/>
        <item x="13"/>
        <item h="1" x="14"/>
        <item h="1" m="1" x="21"/>
        <item h="1" x="8"/>
        <item h="1" x="18"/>
        <item h="1" x="4"/>
        <item h="1" x="5"/>
        <item h="1" m="1" x="24"/>
        <item h="1" x="12"/>
        <item h="1" x="11"/>
        <item h="1" x="20"/>
        <item h="1" x="17"/>
        <item h="1" x="6"/>
        <item h="1" m="1" x="22"/>
        <item h="1" m="1" x="25"/>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axis="axisRow" dataField="1" compact="0" outline="0" showAll="0">
      <items count="8">
        <item x="3"/>
        <item x="2"/>
        <item x="4"/>
        <item x="6"/>
        <item x="1"/>
        <item x="5"/>
        <item h="1" x="0"/>
        <item t="default"/>
      </items>
    </pivotField>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 compact="0" outline="0" showAll="0"/>
  </pivotFields>
  <rowFields count="1">
    <field x="26"/>
  </rowFields>
  <rowItems count="1">
    <i t="grand">
      <x/>
    </i>
  </rowItems>
  <colItems count="1">
    <i/>
  </colItems>
  <dataFields count="1">
    <dataField name="Cuenta de 10.8" fld="26" subtotal="count" baseField="0" baseItem="0"/>
  </dataFields>
  <formats count="13">
    <format dxfId="884">
      <pivotArea outline="0" collapsedLevelsAreSubtotals="1" fieldPosition="0"/>
    </format>
    <format dxfId="883">
      <pivotArea type="all" dataOnly="0" outline="0" fieldPosition="0"/>
    </format>
    <format dxfId="882">
      <pivotArea outline="0" collapsedLevelsAreSubtotals="1" fieldPosition="0"/>
    </format>
    <format dxfId="881">
      <pivotArea field="26" type="button" dataOnly="0" labelOnly="1" outline="0" axis="axisRow" fieldPosition="0"/>
    </format>
    <format dxfId="880">
      <pivotArea dataOnly="0" labelOnly="1" outline="0" fieldPosition="0">
        <references count="1">
          <reference field="26" count="0"/>
        </references>
      </pivotArea>
    </format>
    <format dxfId="879">
      <pivotArea dataOnly="0" labelOnly="1" grandRow="1" outline="0" fieldPosition="0"/>
    </format>
    <format dxfId="878">
      <pivotArea dataOnly="0" labelOnly="1" outline="0" axis="axisValues" fieldPosition="0"/>
    </format>
    <format dxfId="877">
      <pivotArea type="all" dataOnly="0" outline="0" fieldPosition="0"/>
    </format>
    <format dxfId="876">
      <pivotArea outline="0" collapsedLevelsAreSubtotals="1" fieldPosition="0"/>
    </format>
    <format dxfId="875">
      <pivotArea field="26" type="button" dataOnly="0" labelOnly="1" outline="0" axis="axisRow" fieldPosition="0"/>
    </format>
    <format dxfId="874">
      <pivotArea dataOnly="0" labelOnly="1" outline="0" fieldPosition="0">
        <references count="1">
          <reference field="26" count="0"/>
        </references>
      </pivotArea>
    </format>
    <format dxfId="873">
      <pivotArea dataOnly="0" labelOnly="1" grandRow="1" outline="0" fieldPosition="0"/>
    </format>
    <format dxfId="872">
      <pivotArea dataOnly="0" labelOnly="1" outline="0" axis="axisValues" fieldPosition="0"/>
    </format>
  </formats>
  <pivotTableStyleInfo name="PivotStyleMedium7"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Sala_de_Ventas_" xr10:uid="{ECF54F2E-372B-4E50-85B6-22CEE5C4B63F}" sourceName="Sala de Ventas ">
  <pivotTables>
    <pivotTable tabId="2" name="Tabla dinámica1"/>
    <pivotTable tabId="2" name="TablaDinámica1"/>
    <pivotTable tabId="2" name="TablaDinámica2"/>
    <pivotTable tabId="2" name="TablaDinámica3"/>
    <pivotTable tabId="2" name="TablaDinámica31"/>
    <pivotTable tabId="2" name="TablaDinámica32"/>
    <pivotTable tabId="2" name="TablaDinámica33"/>
    <pivotTable tabId="2" name="TablaDinámica34"/>
    <pivotTable tabId="2" name="TablaDinámica35"/>
    <pivotTable tabId="2" name="TablaDinámica36"/>
    <pivotTable tabId="2" name="TablaDinámica37"/>
    <pivotTable tabId="2" name="TablaDinámica39"/>
    <pivotTable tabId="2" name="TablaDinámica4"/>
    <pivotTable tabId="2" name="TablaDinámica40"/>
    <pivotTable tabId="2" name="TablaDinámica41"/>
    <pivotTable tabId="2" name="TablaDinámica56"/>
    <pivotTable tabId="2" name="TablaDinámica57"/>
    <pivotTable tabId="2" name="TablaDinámica58"/>
    <pivotTable tabId="2" name="TablaDinámica59"/>
    <pivotTable tabId="2" name="TablaDinámica61"/>
    <pivotTable tabId="2" name="TablaDinámica7"/>
    <pivotTable tabId="2" name="TablaDinámica8"/>
    <pivotTable tabId="2" name="TablaDinámica9"/>
    <pivotTable tabId="2" name="TablaDinámica10"/>
    <pivotTable tabId="2" name="TablaDinámica11"/>
    <pivotTable tabId="2" name="TablaDinámica12"/>
    <pivotTable tabId="2" name="TablaDinámica13"/>
    <pivotTable tabId="2" name="TablaDinámica14"/>
    <pivotTable tabId="2" name="TablaDinámica15"/>
    <pivotTable tabId="2" name="TablaDinámica16"/>
    <pivotTable tabId="2" name="TablaDinámica17"/>
    <pivotTable tabId="2" name="TablaDinámica18"/>
    <pivotTable tabId="2" name="TablaDinámica19"/>
    <pivotTable tabId="2" name="TablaDinámica20"/>
    <pivotTable tabId="2" name="TablaDinámica21"/>
    <pivotTable tabId="2" name="TablaDinámica22"/>
    <pivotTable tabId="2" name="TablaDinámica23"/>
    <pivotTable tabId="2" name="TablaDinámica24"/>
    <pivotTable tabId="2" name="TablaDinámica25"/>
    <pivotTable tabId="2" name="TablaDinámica26"/>
    <pivotTable tabId="2" name="TablaDinámica27"/>
    <pivotTable tabId="2" name="TablaDinámica28"/>
    <pivotTable tabId="2" name="TablaDinámica30"/>
    <pivotTable tabId="2" name="TablaDinámica38"/>
    <pivotTable tabId="2" name="TablaDinámica42"/>
    <pivotTable tabId="2" name="TablaDinámica43"/>
    <pivotTable tabId="2" name="TablaDinámica44"/>
    <pivotTable tabId="2" name="TablaDinámica45"/>
    <pivotTable tabId="2" name="TablaDinámica46"/>
    <pivotTable tabId="2" name="TablaDinámica50"/>
    <pivotTable tabId="2" name="TablaDinámica51"/>
    <pivotTable tabId="2" name="TablaDinámica52"/>
    <pivotTable tabId="2" name="TablaDinámica53"/>
    <pivotTable tabId="2" name="TablaDinámica54"/>
    <pivotTable tabId="2" name="TablaDinámica55"/>
    <pivotTable tabId="2" name="TablaDinámica60"/>
    <pivotTable tabId="2" name="TablaDinámica62"/>
    <pivotTable tabId="2" name="TablaDinámica63"/>
    <pivotTable tabId="2" name="TablaDinámica64"/>
    <pivotTable tabId="2" name="TablaDinámica65"/>
    <pivotTable tabId="2" name="TablaDinámica66"/>
    <pivotTable tabId="2" name="TablaDinámica67"/>
    <pivotTable tabId="2" name="TablaDinámica68"/>
    <pivotTable tabId="2" name="TablaDinámica69"/>
    <pivotTable tabId="2" name="TablaDinámica5"/>
    <pivotTable tabId="2" name="TablaDinámica6"/>
    <pivotTable tabId="15" name="TablaDinámica8"/>
    <pivotTable tabId="15" name="TablaDinámica9"/>
  </pivotTables>
  <data>
    <tabular pivotCacheId="152323240">
      <items count="18">
        <i x="8" s="1"/>
        <i x="17" nd="1"/>
        <i x="14" nd="1"/>
        <i x="1" nd="1"/>
        <i x="11" nd="1"/>
        <i x="15" nd="1"/>
        <i x="2" nd="1"/>
        <i x="12" nd="1"/>
        <i x="13" nd="1"/>
        <i x="5" nd="1"/>
        <i x="3" nd="1"/>
        <i x="16" nd="1"/>
        <i x="9" nd="1"/>
        <i x="6" nd="1"/>
        <i x="7" nd="1"/>
        <i x="10" nd="1"/>
        <i x="0" nd="1"/>
        <i x="4" nd="1"/>
      </items>
    </tabular>
  </data>
  <extLst>
    <x:ext xmlns:x15="http://schemas.microsoft.com/office/spreadsheetml/2010/11/main" uri="{470722E0-AACD-4C17-9CDC-17EF765DBC7E}">
      <x15:slicerCacheHideItemsWithNoData/>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Nombre_del_Proyecto" xr10:uid="{838943FE-991D-4E1A-9A00-4B36F0325C9D}" sourceName="Nombre del Proyecto">
  <pivotTables>
    <pivotTable tabId="2" name="Tabla dinámica1"/>
    <pivotTable tabId="2" name="TablaDinámica1"/>
    <pivotTable tabId="2" name="TablaDinámica2"/>
    <pivotTable tabId="2" name="TablaDinámica3"/>
    <pivotTable tabId="2" name="TablaDinámica31"/>
    <pivotTable tabId="2" name="TablaDinámica32"/>
    <pivotTable tabId="2" name="TablaDinámica33"/>
    <pivotTable tabId="2" name="TablaDinámica34"/>
    <pivotTable tabId="2" name="TablaDinámica35"/>
    <pivotTable tabId="2" name="TablaDinámica36"/>
    <pivotTable tabId="2" name="TablaDinámica37"/>
    <pivotTable tabId="2" name="TablaDinámica39"/>
    <pivotTable tabId="2" name="TablaDinámica4"/>
    <pivotTable tabId="2" name="TablaDinámica40"/>
    <pivotTable tabId="2" name="TablaDinámica41"/>
    <pivotTable tabId="2" name="TablaDinámica56"/>
    <pivotTable tabId="2" name="TablaDinámica57"/>
    <pivotTable tabId="2" name="TablaDinámica58"/>
    <pivotTable tabId="2" name="TablaDinámica59"/>
    <pivotTable tabId="2" name="TablaDinámica61"/>
    <pivotTable tabId="2" name="TablaDinámica7"/>
    <pivotTable tabId="2" name="TablaDinámica8"/>
    <pivotTable tabId="2" name="TablaDinámica9"/>
    <pivotTable tabId="2" name="TablaDinámica10"/>
    <pivotTable tabId="2" name="TablaDinámica11"/>
    <pivotTable tabId="2" name="TablaDinámica12"/>
    <pivotTable tabId="2" name="TablaDinámica13"/>
    <pivotTable tabId="2" name="TablaDinámica14"/>
    <pivotTable tabId="2" name="TablaDinámica15"/>
    <pivotTable tabId="2" name="TablaDinámica16"/>
    <pivotTable tabId="2" name="TablaDinámica17"/>
    <pivotTable tabId="2" name="TablaDinámica18"/>
    <pivotTable tabId="2" name="TablaDinámica19"/>
    <pivotTable tabId="2" name="TablaDinámica20"/>
    <pivotTable tabId="2" name="TablaDinámica21"/>
    <pivotTable tabId="2" name="TablaDinámica22"/>
    <pivotTable tabId="2" name="TablaDinámica23"/>
    <pivotTable tabId="2" name="TablaDinámica24"/>
    <pivotTable tabId="2" name="TablaDinámica25"/>
    <pivotTable tabId="2" name="TablaDinámica26"/>
    <pivotTable tabId="2" name="TablaDinámica27"/>
    <pivotTable tabId="2" name="TablaDinámica28"/>
    <pivotTable tabId="2" name="TablaDinámica30"/>
    <pivotTable tabId="2" name="TablaDinámica38"/>
    <pivotTable tabId="2" name="TablaDinámica42"/>
    <pivotTable tabId="2" name="TablaDinámica43"/>
    <pivotTable tabId="2" name="TablaDinámica44"/>
    <pivotTable tabId="2" name="TablaDinámica45"/>
    <pivotTable tabId="2" name="TablaDinámica46"/>
    <pivotTable tabId="2" name="TablaDinámica50"/>
    <pivotTable tabId="2" name="TablaDinámica51"/>
    <pivotTable tabId="2" name="TablaDinámica52"/>
    <pivotTable tabId="2" name="TablaDinámica53"/>
    <pivotTable tabId="2" name="TablaDinámica54"/>
    <pivotTable tabId="2" name="TablaDinámica55"/>
    <pivotTable tabId="2" name="TablaDinámica60"/>
    <pivotTable tabId="2" name="TablaDinámica62"/>
    <pivotTable tabId="2" name="TablaDinámica63"/>
    <pivotTable tabId="2" name="TablaDinámica64"/>
    <pivotTable tabId="2" name="TablaDinámica65"/>
    <pivotTable tabId="2" name="TablaDinámica66"/>
    <pivotTable tabId="2" name="TablaDinámica67"/>
    <pivotTable tabId="2" name="TablaDinámica68"/>
    <pivotTable tabId="2" name="TablaDinámica69"/>
    <pivotTable tabId="2" name="TablaDinámica5"/>
    <pivotTable tabId="2" name="TablaDinámica6"/>
    <pivotTable tabId="15" name="TablaDinámica8"/>
    <pivotTable tabId="15" name="TablaDinámica9"/>
  </pivotTables>
  <data>
    <tabular pivotCacheId="152323240">
      <items count="26">
        <i x="13" s="1"/>
        <i x="2" nd="1"/>
        <i x="7" nd="1"/>
        <i x="0" nd="1"/>
        <i x="1" nd="1"/>
        <i x="9" nd="1"/>
        <i x="19" nd="1"/>
        <i x="16" nd="1"/>
        <i x="15" nd="1"/>
        <i x="23" nd="1"/>
        <i x="3" nd="1"/>
        <i x="10" nd="1"/>
        <i x="14" nd="1"/>
        <i x="21" nd="1"/>
        <i x="8" nd="1"/>
        <i x="18" nd="1"/>
        <i x="4" nd="1"/>
        <i x="5" nd="1"/>
        <i x="24" nd="1"/>
        <i x="12" nd="1"/>
        <i x="11" nd="1"/>
        <i x="20" nd="1"/>
        <i x="17" nd="1"/>
        <i x="6" nd="1"/>
        <i x="22" nd="1"/>
        <i x="25" nd="1"/>
      </items>
    </tabular>
  </data>
  <extLst>
    <x:ext xmlns:x15="http://schemas.microsoft.com/office/spreadsheetml/2010/11/main" uri="{470722E0-AACD-4C17-9CDC-17EF765DBC7E}">
      <x15:slicerCacheHideItemsWithNoData/>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egmentaciónDeDatos_Constructora_2" xr10:uid="{CB46FC49-2EF6-4BC9-BDE5-3E3967A1A52A}" sourceName="Constructora 2">
  <pivotTables>
    <pivotTable tabId="2" name="TablaDinámica6"/>
    <pivotTable tabId="2" name="Tabla dinámica1"/>
    <pivotTable tabId="2" name="TablaDinámica1"/>
    <pivotTable tabId="2" name="TablaDinámica10"/>
    <pivotTable tabId="2" name="TablaDinámica11"/>
    <pivotTable tabId="2" name="TablaDinámica12"/>
    <pivotTable tabId="2" name="TablaDinámica13"/>
    <pivotTable tabId="2" name="TablaDinámica14"/>
    <pivotTable tabId="2" name="TablaDinámica15"/>
    <pivotTable tabId="2" name="TablaDinámica16"/>
    <pivotTable tabId="2" name="TablaDinámica17"/>
    <pivotTable tabId="2" name="TablaDinámica18"/>
    <pivotTable tabId="2" name="TablaDinámica19"/>
    <pivotTable tabId="2" name="TablaDinámica2"/>
    <pivotTable tabId="2" name="TablaDinámica20"/>
    <pivotTable tabId="2" name="TablaDinámica21"/>
    <pivotTable tabId="2" name="TablaDinámica22"/>
    <pivotTable tabId="2" name="TablaDinámica23"/>
    <pivotTable tabId="2" name="TablaDinámica24"/>
    <pivotTable tabId="2" name="TablaDinámica25"/>
    <pivotTable tabId="2" name="TablaDinámica26"/>
    <pivotTable tabId="2" name="TablaDinámica27"/>
    <pivotTable tabId="2" name="TablaDinámica28"/>
    <pivotTable tabId="2" name="TablaDinámica3"/>
    <pivotTable tabId="2" name="TablaDinámica30"/>
    <pivotTable tabId="2" name="TablaDinámica31"/>
    <pivotTable tabId="2" name="TablaDinámica32"/>
    <pivotTable tabId="2" name="TablaDinámica33"/>
    <pivotTable tabId="2" name="TablaDinámica34"/>
    <pivotTable tabId="2" name="TablaDinámica35"/>
    <pivotTable tabId="2" name="TablaDinámica36"/>
    <pivotTable tabId="2" name="TablaDinámica37"/>
    <pivotTable tabId="2" name="TablaDinámica38"/>
    <pivotTable tabId="2" name="TablaDinámica39"/>
    <pivotTable tabId="2" name="TablaDinámica4"/>
    <pivotTable tabId="2" name="TablaDinámica40"/>
    <pivotTable tabId="2" name="TablaDinámica41"/>
    <pivotTable tabId="2" name="TablaDinámica42"/>
    <pivotTable tabId="2" name="TablaDinámica43"/>
    <pivotTable tabId="2" name="TablaDinámica44"/>
    <pivotTable tabId="2" name="TablaDinámica45"/>
    <pivotTable tabId="2" name="TablaDinámica46"/>
    <pivotTable tabId="2" name="TablaDinámica5"/>
    <pivotTable tabId="2" name="TablaDinámica50"/>
    <pivotTable tabId="2" name="TablaDinámica51"/>
    <pivotTable tabId="2" name="TablaDinámica52"/>
    <pivotTable tabId="2" name="TablaDinámica53"/>
    <pivotTable tabId="2" name="TablaDinámica54"/>
    <pivotTable tabId="2" name="TablaDinámica55"/>
    <pivotTable tabId="2" name="TablaDinámica56"/>
    <pivotTable tabId="2" name="TablaDinámica57"/>
    <pivotTable tabId="2" name="TablaDinámica58"/>
    <pivotTable tabId="2" name="TablaDinámica59"/>
    <pivotTable tabId="2" name="TablaDinámica60"/>
    <pivotTable tabId="2" name="TablaDinámica61"/>
    <pivotTable tabId="2" name="TablaDinámica62"/>
    <pivotTable tabId="2" name="TablaDinámica63"/>
    <pivotTable tabId="2" name="TablaDinámica64"/>
    <pivotTable tabId="2" name="TablaDinámica65"/>
    <pivotTable tabId="2" name="TablaDinámica66"/>
    <pivotTable tabId="2" name="TablaDinámica67"/>
    <pivotTable tabId="2" name="TablaDinámica68"/>
    <pivotTable tabId="2" name="TablaDinámica69"/>
    <pivotTable tabId="2" name="TablaDinámica7"/>
    <pivotTable tabId="2" name="TablaDinámica8"/>
    <pivotTable tabId="2" name="TablaDinámica9"/>
    <pivotTable tabId="15" name="TablaDinámica8"/>
    <pivotTable tabId="15" name="TablaDinámica9"/>
  </pivotTables>
  <data>
    <tabular pivotCacheId="152323240">
      <items count="2">
        <i x="0" s="1"/>
        <i x="1" s="1" nd="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Sala de Ventas  2" xr10:uid="{4D91C57F-DFD3-42DE-A3D1-22A542684A17}" cache="SegmentaciónDeDatos_Sala_de_Ventas_" caption="Sala de Ventas " columnCount="7" style="Constructora B" rowHeight="228600"/>
  <slicer name="Nombre del Proyecto 1" xr10:uid="{B5F84A80-090C-489E-AF80-C45795942C9A}" cache="SegmentaciónDeDatos_Nombre_del_Proyecto" caption="Nombre del Proyecto" columnCount="7" style="Constructora B" rowHeight="228600"/>
  <slicer name="Constructora 2" xr10:uid="{565BB24C-D907-412C-8DC6-0D4915BCDB29}" cache="SegmentaciónDeDatos_Constructora_2" caption="Constructora 2" style="Constructora B" rowHeight="24130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Sala de Ventas  4" xr10:uid="{A429D67F-E0C8-4F78-B0C3-69388B70AC19}" cache="SegmentaciónDeDatos_Sala_de_Ventas_" caption="Sala de Ventas " columnCount="7" style="Constructora B" rowHeight="228600"/>
  <slicer name="Nombre del Proyecto 3" xr10:uid="{B79C08A4-1B7B-42FB-AE49-9FA692A57066}" cache="SegmentaciónDeDatos_Nombre_del_Proyecto" caption="Nombre del Proyecto" columnCount="7" style="Constructora B" rowHeight="228600"/>
  <slicer name="Constructora 3" xr10:uid="{1D4F3DE8-B815-488A-B56F-396B592248A0}" cache="SegmentaciónDeDatos_Constructora_2" caption="Constructora 2" style="Constructora B" rowHeight="241300"/>
</slicers>
</file>

<file path=xl/slicers/slicer3.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Sala de Ventas  5" xr10:uid="{45E33612-22BA-4472-A510-F98B71C942D8}" cache="SegmentaciónDeDatos_Sala_de_Ventas_" caption="Sala de Ventas " columnCount="7" style="Constructora B" rowHeight="228600"/>
  <slicer name="Nombre del Proyecto 4" xr10:uid="{4565E11C-C807-4F9A-88A0-A68B3071CC31}" cache="SegmentaciónDeDatos_Nombre_del_Proyecto" caption="Nombre del Proyecto" columnCount="7" style="Constructora B" rowHeight="228600"/>
  <slicer name="Constructora 4" xr10:uid="{5E0E6EB4-5BEF-4DC5-8D81-356E475998A6}" cache="SegmentaciónDeDatos_Constructora_2" caption="Constructora 2" style="Constructora B"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OfficeForms.Table" displayName="OfficeForms.Table" ref="A1:BU28" totalsRowShown="0" headerRowDxfId="959" dataDxfId="958">
  <autoFilter ref="A1:BU28" xr:uid="{00000000-000C-0000-FFFF-FFFF00000000}"/>
  <sortState xmlns:xlrd2="http://schemas.microsoft.com/office/spreadsheetml/2017/richdata2" ref="A2:BU28">
    <sortCondition ref="H1:H28"/>
  </sortState>
  <tableColumns count="73">
    <tableColumn id="6" xr3:uid="{00000000-0010-0000-0000-000006000000}" name="Constructora" dataDxfId="957"/>
    <tableColumn id="4" xr3:uid="{61038A16-ABCD-4C85-9AAB-0F0F8FB7238D}" name="Constructora 2" dataDxfId="956"/>
    <tableColumn id="7" xr3:uid="{00000000-0010-0000-0000-000007000000}" name="Sala de Ventas " dataDxfId="955"/>
    <tableColumn id="8" xr3:uid="{00000000-0010-0000-0000-000008000000}" name="Nombre del Proyecto" dataDxfId="954"/>
    <tableColumn id="9" xr3:uid="{00000000-0010-0000-0000-000009000000}" name="Nombre del asesor que lo atiende" dataDxfId="953"/>
    <tableColumn id="10" xr3:uid="{00000000-0010-0000-0000-00000A000000}" name="Municipio/Ciudad" dataDxfId="952"/>
    <tableColumn id="11" xr3:uid="{00000000-0010-0000-0000-00000B000000}" name="Tipo de Proyecto " dataDxfId="951"/>
    <tableColumn id="12" xr3:uid="{00000000-0010-0000-0000-00000C000000}" name="Medio de contacto " dataDxfId="950"/>
    <tableColumn id="13" xr3:uid="{00000000-0010-0000-0000-00000D000000}" name="1¿El saludo fue amigable y profesional? Muy buenos días/tardes, según sea el caso.  " dataDxfId="949"/>
    <tableColumn id="14" xr3:uid="{00000000-0010-0000-0000-00000E000000}" name="2 ¿Se presenta con su nombre y en nombre de la empresa?" dataDxfId="948"/>
    <tableColumn id="15" xr3:uid="{00000000-0010-0000-0000-00000F000000}" name="3¿El asesor mantiene una buena presentación personal, usando su uniforme limpio y planchado?" dataDxfId="947"/>
    <tableColumn id="16" xr3:uid="{00000000-0010-0000-0000-000010000000}" name="4¿Solicita conocer su nombre?" dataDxfId="946"/>
    <tableColumn id="17" xr3:uid="{00000000-0010-0000-0000-000011000000}" name="5¿Se invita al cliente a tomar asiento de manera cortés?" dataDxfId="945"/>
    <tableColumn id="18" xr3:uid="{00000000-0010-0000-0000-000012000000}" name="6¿Se utilizó alguna frase de halago durante el saludo?" dataDxfId="944"/>
    <tableColumn id="19" xr3:uid="{00000000-0010-0000-0000-000013000000}" name="7Si la respuesta es SI Indique Cuales (Respuesta de Selección Múltiple)" dataDxfId="943"/>
    <tableColumn id="20" xr3:uid="{00000000-0010-0000-0000-000014000000}" name="8¿Se indaga adecuadamente sobre las expectativas y conocimiento del cliente de los proyectos? (desea que revisemos a detalle el proyecto, proyecto de interés o prefiere que revisemos diferentes propues" dataDxfId="942"/>
    <tableColumn id="21" xr3:uid="{00000000-0010-0000-0000-000015000000}" name="9¿Explica y solicita correctamente el proceso de toma de habeas data?" dataDxfId="941"/>
    <tableColumn id="22" xr3:uid="{00000000-0010-0000-0000-000016000000}" name="10¿Hace alguna confirmación y ampliación de solicitud de datos personales del cliente?" dataDxfId="940"/>
    <tableColumn id="23" xr3:uid="{00000000-0010-0000-0000-000017000000}" name="10.1 A continuación seleccione cuáles de los siguientes datos le fueron solicitados para ampliar información del proyecto:" dataDxfId="939"/>
    <tableColumn id="48" xr3:uid="{6FCE22A8-8224-4CF2-9B40-979F691F5F49}" name="10.1" dataDxfId="938"/>
    <tableColumn id="49" xr3:uid="{56E37F40-CB1F-4D57-98AE-B3FAA3D6A6AC}" name="10.2" dataDxfId="937"/>
    <tableColumn id="50" xr3:uid="{23DC2B3E-E330-4B8D-A0B7-14A0A7587CCF}" name="10.3" dataDxfId="936"/>
    <tableColumn id="51" xr3:uid="{71352FDE-545A-4887-B4B6-54DA4955F615}" name="10.4" dataDxfId="935"/>
    <tableColumn id="52" xr3:uid="{C7F1B889-559C-4457-9B89-4626CF0606DB}" name="10.5" dataDxfId="934"/>
    <tableColumn id="53" xr3:uid="{92803258-C0B2-40E3-BEFD-DB1D6366A68A}" name="10.6" dataDxfId="933"/>
    <tableColumn id="54" xr3:uid="{F9B68380-56C6-4ECE-B4FB-3F9641198847}" name="10.7" dataDxfId="932"/>
    <tableColumn id="55" xr3:uid="{D34FF193-65AD-431F-8563-CB0212BDF375}" name="10.8" dataDxfId="931"/>
    <tableColumn id="56" xr3:uid="{02F9119A-D57E-466B-9573-D7D9DD19CC7A}" name="10.9" dataDxfId="930"/>
    <tableColumn id="57" xr3:uid="{27F23DEB-1123-4EC1-B2D3-5D86CFB3C3A0}" name="10.10" dataDxfId="929"/>
    <tableColumn id="58" xr3:uid="{F875CB16-C2EF-4913-BD63-9D7B9861462E}" name="10.11" dataDxfId="928"/>
    <tableColumn id="59" xr3:uid="{559C8571-FF16-4339-A589-FB8743B51E55}" name="10.12" dataDxfId="927"/>
    <tableColumn id="60" xr3:uid="{853B83C0-C2B5-4370-9F54-E8302FD06506}" name="10.13" dataDxfId="926"/>
    <tableColumn id="61" xr3:uid="{F7A616B2-8426-4F90-846E-5DD749A692DD}" name="10.14" dataDxfId="925"/>
    <tableColumn id="24" xr3:uid="{00000000-0010-0000-0000-000018000000}" name="11¿Se realizó una indagación efectiva sobre las necesidades y características que busca en un inmueble?" dataDxfId="924"/>
    <tableColumn id="25" xr3:uid="{00000000-0010-0000-0000-000019000000}" name="11.1 Si la respuesta es sí mencione cuales:" dataDxfId="923"/>
    <tableColumn id="62" xr3:uid="{E81928C3-81CC-4B9F-98A2-0FEA01D00999}" name="11,1" dataDxfId="922"/>
    <tableColumn id="63" xr3:uid="{B5724357-9755-43ED-8858-5290CC3253BC}" name="11,2" dataDxfId="921"/>
    <tableColumn id="64" xr3:uid="{26A921EE-FA89-41DC-9288-77162AF96E21}" name="11,3" dataDxfId="920"/>
    <tableColumn id="26" xr3:uid="{00000000-0010-0000-0000-00001A000000}" name="12 Clasificación  de la compra " dataDxfId="919"/>
    <tableColumn id="27" xr3:uid="{00000000-0010-0000-0000-00001B000000}" name="12,1" dataDxfId="918"/>
    <tableColumn id="67" xr3:uid="{58E51367-1F65-434E-8591-D28AA8C979AF}" name="12,2" dataDxfId="917"/>
    <tableColumn id="66" xr3:uid="{8AF31CE2-5202-478C-A411-E6EB76201AA8}" name="12,3" dataDxfId="916"/>
    <tableColumn id="28" xr3:uid="{00000000-0010-0000-0000-00001C000000}" name="12,4" dataDxfId="915"/>
    <tableColumn id="68" xr3:uid="{4F3B9BCE-AEDF-4D46-B03B-0402FDE56418}" name="13 ¿Se presentó el proyecto de forma clara y detallada?" dataDxfId="914"/>
    <tableColumn id="29" xr3:uid="{00000000-0010-0000-0000-00001D000000}" name="13.1 Si la respuesta es Sí, De las siguientes opciones indique que se le informo. " dataDxfId="913"/>
    <tableColumn id="69" xr3:uid="{8E446357-F207-47A9-BD47-312B582C331E}" name="13,1" dataDxfId="912"/>
    <tableColumn id="70" xr3:uid="{B74CEF8C-8B01-4B5E-B6DF-78B1FAF2B679}" name="13,2" dataDxfId="911"/>
    <tableColumn id="71" xr3:uid="{E5876EDE-7C45-41F0-926D-7352316A2786}" name="13,3" dataDxfId="910"/>
    <tableColumn id="72" xr3:uid="{CF2ABF8C-6970-40A6-8002-AFF1EF03811A}" name="13,4" dataDxfId="909"/>
    <tableColumn id="73" xr3:uid="{7E348C01-0422-4986-91E2-D432C7C8117E}" name="13,5" dataDxfId="908"/>
    <tableColumn id="74" xr3:uid="{1A6008DE-1974-4376-80AD-B0BFF415577B}" name="13,6" dataDxfId="907"/>
    <tableColumn id="75" xr3:uid="{52DE9F4D-29F2-48A9-B1D7-462146635D38}" name="13,7" dataDxfId="906"/>
    <tableColumn id="76" xr3:uid="{FAC0EBD2-73EA-430E-B034-71725E8D9E06}" name="13,8" dataDxfId="905"/>
    <tableColumn id="77" xr3:uid="{61ECB604-EF82-45DD-B402-25FAFB1A2F3C}" name="13,9" dataDxfId="904"/>
    <tableColumn id="78" xr3:uid="{BA6496A4-5665-4DD5-9419-54DAB87B0342}" name="13,10" dataDxfId="903"/>
    <tableColumn id="30" xr3:uid="{00000000-0010-0000-0000-00001E000000}" name="14¿Se utilizaron herramientas visuales (modelo, maqueta, realidad aumentada) para la presentación?" dataDxfId="902"/>
    <tableColumn id="31" xr3:uid="{00000000-0010-0000-0000-00001F000000}" name="15 ¿El asesor demuestra habilidades persuasivas que influyen en los clientes para que continúen con el proceso de compra?" dataDxfId="901"/>
    <tableColumn id="32" xr3:uid="{00000000-0010-0000-0000-000020000000}" name="16 ¿Se solicitó la documentación necesaria para la gestión del crédito?" dataDxfId="900"/>
    <tableColumn id="33" xr3:uid="{00000000-0010-0000-0000-000021000000}" name="16,1 Busca la viabilidad inmediata del crédito. Se deben solicitar los documentos necesarios para obtener la aprobación del crédito." dataDxfId="899"/>
    <tableColumn id="34" xr3:uid="{00000000-0010-0000-0000-000022000000}" name="17¿Se acompañó al cliente al asesor del banco si estuvo presente?" dataDxfId="898"/>
    <tableColumn id="35" xr3:uid="{00000000-0010-0000-0000-000023000000}" name="18¿Se despidió al cliente de manera cordial y profesional?" dataDxfId="897"/>
    <tableColumn id="36" xr3:uid="{00000000-0010-0000-0000-000024000000}" name="19¿Recibió un resumen de la visita?" dataDxfId="896"/>
    <tableColumn id="39" xr3:uid="{00000000-0010-0000-0000-000027000000}" name="20 Si la respuesta es sí, mencione en qué periodo de tiempo posterior a la visita se hizo" dataDxfId="895"/>
    <tableColumn id="40" xr3:uid="{00000000-0010-0000-0000-000028000000}" name="21 ¿El asesor se mantiene en contacto visual con el cliente?_x000a_" dataDxfId="894"/>
    <tableColumn id="41" xr3:uid="{00000000-0010-0000-0000-000029000000}" name="22 ¿Se mostró una actitud positiva y resolutiva durante la atención?_x000a_" dataDxfId="893"/>
    <tableColumn id="42" xr3:uid="{00000000-0010-0000-0000-00002A000000}" name="23 ¿Se ofreció alguna bebida al cliente durante la atención?_x000a_" dataDxfId="892"/>
    <tableColumn id="38" xr3:uid="{00000000-0010-0000-0000-000026000000}" name="24¿Recibió un contacto de seguimiento?" dataDxfId="891"/>
    <tableColumn id="37" xr3:uid="{00000000-0010-0000-0000-000025000000}" name="24.1 ¿Si la respuesta es sí, mencione en qué periodo de tiempo posterior a la visita se hizo contacto para seguimiento de parte del asesor?" dataDxfId="890"/>
    <tableColumn id="43" xr3:uid="{00000000-0010-0000-0000-00002B000000}" name="CES – Aplica únicamente para Virtuales. En una escala de 1 a 5 que tanto esfuerzo le genera el contacto con la constructora y/o proyecto, siendo 1 muy poco esfuerzo y 5 muy alto esfuerzo._x000a_" dataDxfId="889"/>
    <tableColumn id="44" xr3:uid="{00000000-0010-0000-0000-00002C000000}" name="INS - En una escala de 1 a 10 qué tan satisfecho está con el servicio recibido por el personal de la constructora y/o proyecto siendo 1 Muy insatisfecho y 10 Satisfecho." dataDxfId="888"/>
    <tableColumn id="45" xr3:uid="{00000000-0010-0000-0000-00002D000000}" name="NPS - En una escala del 0 al 10, ¿Qué tan probable es que recomiende a Constructora Bolívar a un amigo o familiar?&quot;_x000a_" dataDxfId="887"/>
    <tableColumn id="46" xr3:uid="{00000000-0010-0000-0000-00002E000000}" name="¿Qué aspectos destacan de la atención brindada?" dataDxfId="886"/>
    <tableColumn id="47" xr3:uid="{00000000-0010-0000-0000-00002F000000}" name="¿Hay algo que considere que se podría mejorar?" dataDxfId="885"/>
  </tableColumns>
  <tableStyleInfo name="TableStyleLight13"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microsoft.com/office/2007/relationships/slicer" Target="../slicers/slicer2.x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microsoft.com/office/2007/relationships/slicer" Target="../slicers/slicer3.xml"/><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pivotTable" Target="../pivotTables/pivotTable2.xml"/><Relationship Id="rId1" Type="http://schemas.openxmlformats.org/officeDocument/2006/relationships/pivotTable" Target="../pivotTables/pivotTable1.xml"/><Relationship Id="rId4" Type="http://schemas.openxmlformats.org/officeDocument/2006/relationships/drawing" Target="../drawings/drawing7.xml"/></Relationships>
</file>

<file path=xl/worksheets/_rels/sheet7.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6" Type="http://schemas.openxmlformats.org/officeDocument/2006/relationships/pivotTable" Target="../pivotTables/pivotTable28.xml"/><Relationship Id="rId21" Type="http://schemas.openxmlformats.org/officeDocument/2006/relationships/pivotTable" Target="../pivotTables/pivotTable23.xml"/><Relationship Id="rId34" Type="http://schemas.openxmlformats.org/officeDocument/2006/relationships/pivotTable" Target="../pivotTables/pivotTable36.xml"/><Relationship Id="rId42" Type="http://schemas.openxmlformats.org/officeDocument/2006/relationships/pivotTable" Target="../pivotTables/pivotTable44.xml"/><Relationship Id="rId47" Type="http://schemas.openxmlformats.org/officeDocument/2006/relationships/pivotTable" Target="../pivotTables/pivotTable49.xml"/><Relationship Id="rId50" Type="http://schemas.openxmlformats.org/officeDocument/2006/relationships/pivotTable" Target="../pivotTables/pivotTable52.xml"/><Relationship Id="rId55" Type="http://schemas.openxmlformats.org/officeDocument/2006/relationships/pivotTable" Target="../pivotTables/pivotTable57.xml"/><Relationship Id="rId63" Type="http://schemas.openxmlformats.org/officeDocument/2006/relationships/pivotTable" Target="../pivotTables/pivotTable65.xml"/><Relationship Id="rId7" Type="http://schemas.openxmlformats.org/officeDocument/2006/relationships/pivotTable" Target="../pivotTables/pivotTable9.xml"/><Relationship Id="rId2" Type="http://schemas.openxmlformats.org/officeDocument/2006/relationships/pivotTable" Target="../pivotTables/pivotTable4.xml"/><Relationship Id="rId16" Type="http://schemas.openxmlformats.org/officeDocument/2006/relationships/pivotTable" Target="../pivotTables/pivotTable18.xml"/><Relationship Id="rId29" Type="http://schemas.openxmlformats.org/officeDocument/2006/relationships/pivotTable" Target="../pivotTables/pivotTable31.xml"/><Relationship Id="rId11" Type="http://schemas.openxmlformats.org/officeDocument/2006/relationships/pivotTable" Target="../pivotTables/pivotTable13.xml"/><Relationship Id="rId24" Type="http://schemas.openxmlformats.org/officeDocument/2006/relationships/pivotTable" Target="../pivotTables/pivotTable26.xml"/><Relationship Id="rId32" Type="http://schemas.openxmlformats.org/officeDocument/2006/relationships/pivotTable" Target="../pivotTables/pivotTable34.xml"/><Relationship Id="rId37" Type="http://schemas.openxmlformats.org/officeDocument/2006/relationships/pivotTable" Target="../pivotTables/pivotTable39.xml"/><Relationship Id="rId40" Type="http://schemas.openxmlformats.org/officeDocument/2006/relationships/pivotTable" Target="../pivotTables/pivotTable42.xml"/><Relationship Id="rId45" Type="http://schemas.openxmlformats.org/officeDocument/2006/relationships/pivotTable" Target="../pivotTables/pivotTable47.xml"/><Relationship Id="rId53" Type="http://schemas.openxmlformats.org/officeDocument/2006/relationships/pivotTable" Target="../pivotTables/pivotTable55.xml"/><Relationship Id="rId58" Type="http://schemas.openxmlformats.org/officeDocument/2006/relationships/pivotTable" Target="../pivotTables/pivotTable60.xml"/><Relationship Id="rId66" Type="http://schemas.openxmlformats.org/officeDocument/2006/relationships/pivotTable" Target="../pivotTables/pivotTable68.xml"/><Relationship Id="rId5" Type="http://schemas.openxmlformats.org/officeDocument/2006/relationships/pivotTable" Target="../pivotTables/pivotTable7.xml"/><Relationship Id="rId61" Type="http://schemas.openxmlformats.org/officeDocument/2006/relationships/pivotTable" Target="../pivotTables/pivotTable63.xml"/><Relationship Id="rId19" Type="http://schemas.openxmlformats.org/officeDocument/2006/relationships/pivotTable" Target="../pivotTables/pivotTable21.xml"/><Relationship Id="rId14" Type="http://schemas.openxmlformats.org/officeDocument/2006/relationships/pivotTable" Target="../pivotTables/pivotTable16.xml"/><Relationship Id="rId22" Type="http://schemas.openxmlformats.org/officeDocument/2006/relationships/pivotTable" Target="../pivotTables/pivotTable24.xml"/><Relationship Id="rId27" Type="http://schemas.openxmlformats.org/officeDocument/2006/relationships/pivotTable" Target="../pivotTables/pivotTable29.xml"/><Relationship Id="rId30" Type="http://schemas.openxmlformats.org/officeDocument/2006/relationships/pivotTable" Target="../pivotTables/pivotTable32.xml"/><Relationship Id="rId35" Type="http://schemas.openxmlformats.org/officeDocument/2006/relationships/pivotTable" Target="../pivotTables/pivotTable37.xml"/><Relationship Id="rId43" Type="http://schemas.openxmlformats.org/officeDocument/2006/relationships/pivotTable" Target="../pivotTables/pivotTable45.xml"/><Relationship Id="rId48" Type="http://schemas.openxmlformats.org/officeDocument/2006/relationships/pivotTable" Target="../pivotTables/pivotTable50.xml"/><Relationship Id="rId56" Type="http://schemas.openxmlformats.org/officeDocument/2006/relationships/pivotTable" Target="../pivotTables/pivotTable58.xml"/><Relationship Id="rId64" Type="http://schemas.openxmlformats.org/officeDocument/2006/relationships/pivotTable" Target="../pivotTables/pivotTable66.xml"/><Relationship Id="rId8" Type="http://schemas.openxmlformats.org/officeDocument/2006/relationships/pivotTable" Target="../pivotTables/pivotTable10.xml"/><Relationship Id="rId51" Type="http://schemas.openxmlformats.org/officeDocument/2006/relationships/pivotTable" Target="../pivotTables/pivotTable53.xml"/><Relationship Id="rId3" Type="http://schemas.openxmlformats.org/officeDocument/2006/relationships/pivotTable" Target="../pivotTables/pivotTable5.xml"/><Relationship Id="rId12" Type="http://schemas.openxmlformats.org/officeDocument/2006/relationships/pivotTable" Target="../pivotTables/pivotTable14.xml"/><Relationship Id="rId17" Type="http://schemas.openxmlformats.org/officeDocument/2006/relationships/pivotTable" Target="../pivotTables/pivotTable19.xml"/><Relationship Id="rId25" Type="http://schemas.openxmlformats.org/officeDocument/2006/relationships/pivotTable" Target="../pivotTables/pivotTable27.xml"/><Relationship Id="rId33" Type="http://schemas.openxmlformats.org/officeDocument/2006/relationships/pivotTable" Target="../pivotTables/pivotTable35.xml"/><Relationship Id="rId38" Type="http://schemas.openxmlformats.org/officeDocument/2006/relationships/pivotTable" Target="../pivotTables/pivotTable40.xml"/><Relationship Id="rId46" Type="http://schemas.openxmlformats.org/officeDocument/2006/relationships/pivotTable" Target="../pivotTables/pivotTable48.xml"/><Relationship Id="rId59" Type="http://schemas.openxmlformats.org/officeDocument/2006/relationships/pivotTable" Target="../pivotTables/pivotTable61.xml"/><Relationship Id="rId67" Type="http://schemas.openxmlformats.org/officeDocument/2006/relationships/printerSettings" Target="../printerSettings/printerSettings7.bin"/><Relationship Id="rId20" Type="http://schemas.openxmlformats.org/officeDocument/2006/relationships/pivotTable" Target="../pivotTables/pivotTable22.xml"/><Relationship Id="rId41" Type="http://schemas.openxmlformats.org/officeDocument/2006/relationships/pivotTable" Target="../pivotTables/pivotTable43.xml"/><Relationship Id="rId54" Type="http://schemas.openxmlformats.org/officeDocument/2006/relationships/pivotTable" Target="../pivotTables/pivotTable56.xml"/><Relationship Id="rId62" Type="http://schemas.openxmlformats.org/officeDocument/2006/relationships/pivotTable" Target="../pivotTables/pivotTable64.xml"/><Relationship Id="rId1" Type="http://schemas.openxmlformats.org/officeDocument/2006/relationships/pivotTable" Target="../pivotTables/pivotTable3.xml"/><Relationship Id="rId6" Type="http://schemas.openxmlformats.org/officeDocument/2006/relationships/pivotTable" Target="../pivotTables/pivotTable8.xml"/><Relationship Id="rId15" Type="http://schemas.openxmlformats.org/officeDocument/2006/relationships/pivotTable" Target="../pivotTables/pivotTable17.xml"/><Relationship Id="rId23" Type="http://schemas.openxmlformats.org/officeDocument/2006/relationships/pivotTable" Target="../pivotTables/pivotTable25.xml"/><Relationship Id="rId28" Type="http://schemas.openxmlformats.org/officeDocument/2006/relationships/pivotTable" Target="../pivotTables/pivotTable30.xml"/><Relationship Id="rId36" Type="http://schemas.openxmlformats.org/officeDocument/2006/relationships/pivotTable" Target="../pivotTables/pivotTable38.xml"/><Relationship Id="rId49" Type="http://schemas.openxmlformats.org/officeDocument/2006/relationships/pivotTable" Target="../pivotTables/pivotTable51.xml"/><Relationship Id="rId57" Type="http://schemas.openxmlformats.org/officeDocument/2006/relationships/pivotTable" Target="../pivotTables/pivotTable59.xml"/><Relationship Id="rId10" Type="http://schemas.openxmlformats.org/officeDocument/2006/relationships/pivotTable" Target="../pivotTables/pivotTable12.xml"/><Relationship Id="rId31" Type="http://schemas.openxmlformats.org/officeDocument/2006/relationships/pivotTable" Target="../pivotTables/pivotTable33.xml"/><Relationship Id="rId44" Type="http://schemas.openxmlformats.org/officeDocument/2006/relationships/pivotTable" Target="../pivotTables/pivotTable46.xml"/><Relationship Id="rId52" Type="http://schemas.openxmlformats.org/officeDocument/2006/relationships/pivotTable" Target="../pivotTables/pivotTable54.xml"/><Relationship Id="rId60" Type="http://schemas.openxmlformats.org/officeDocument/2006/relationships/pivotTable" Target="../pivotTables/pivotTable62.xml"/><Relationship Id="rId65" Type="http://schemas.openxmlformats.org/officeDocument/2006/relationships/pivotTable" Target="../pivotTables/pivotTable67.xml"/><Relationship Id="rId4" Type="http://schemas.openxmlformats.org/officeDocument/2006/relationships/pivotTable" Target="../pivotTables/pivotTable6.xml"/><Relationship Id="rId9" Type="http://schemas.openxmlformats.org/officeDocument/2006/relationships/pivotTable" Target="../pivotTables/pivotTable11.xml"/><Relationship Id="rId13" Type="http://schemas.openxmlformats.org/officeDocument/2006/relationships/pivotTable" Target="../pivotTables/pivotTable15.xml"/><Relationship Id="rId18" Type="http://schemas.openxmlformats.org/officeDocument/2006/relationships/pivotTable" Target="../pivotTables/pivotTable20.xml"/><Relationship Id="rId39" Type="http://schemas.openxmlformats.org/officeDocument/2006/relationships/pivotTable" Target="../pivotTables/pivotTable4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51C1C-0B37-416C-A043-9134C21771BA}">
  <dimension ref="A1"/>
  <sheetViews>
    <sheetView tabSelected="1" topLeftCell="B1" zoomScaleNormal="100" workbookViewId="0">
      <selection activeCell="U2" sqref="U2"/>
    </sheetView>
  </sheetViews>
  <sheetFormatPr baseColWidth="10" defaultColWidth="10.83203125" defaultRowHeight="15" x14ac:dyDescent="0.2"/>
  <cols>
    <col min="1" max="16384" width="10.83203125" style="9"/>
  </cols>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F27AAC-B651-49D1-ADE3-225EE80D0F73}">
  <dimension ref="R9:R28"/>
  <sheetViews>
    <sheetView showGridLines="0" zoomScaleNormal="100" workbookViewId="0">
      <pane ySplit="9" topLeftCell="A10" activePane="bottomLeft" state="frozen"/>
      <selection pane="bottomLeft"/>
    </sheetView>
  </sheetViews>
  <sheetFormatPr baseColWidth="10" defaultRowHeight="15" x14ac:dyDescent="0.2"/>
  <cols>
    <col min="1" max="1" width="8.83203125" customWidth="1"/>
    <col min="2" max="2" width="14.83203125" customWidth="1"/>
    <col min="3" max="5" width="15.6640625" customWidth="1"/>
    <col min="8" max="10" width="15.6640625" customWidth="1"/>
  </cols>
  <sheetData>
    <row r="9" customFormat="1" x14ac:dyDescent="0.2"/>
    <row r="28" spans="18:18" x14ac:dyDescent="0.2">
      <c r="R28" t="s">
        <v>350</v>
      </c>
    </row>
  </sheetData>
  <pageMargins left="0.7" right="0.7" top="0.75" bottom="0.75" header="0.3" footer="0.3"/>
  <pageSetup orientation="portrait" r:id="rId1"/>
  <drawing r:id="rId2"/>
  <extLst>
    <ext xmlns:x14="http://schemas.microsoft.com/office/spreadsheetml/2009/9/main" uri="{A8765BA9-456A-4dab-B4F3-ACF838C121DE}">
      <x14:slicerList>
        <x14:slicer r:id="rId3"/>
      </x14:slicerList>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94C2C-0E16-437E-A831-CC7D500B56E0}">
  <dimension ref="B10:S30"/>
  <sheetViews>
    <sheetView showGridLines="0" zoomScaleNormal="100" workbookViewId="0">
      <pane ySplit="9" topLeftCell="A10" activePane="bottomLeft" state="frozen"/>
      <selection pane="bottomLeft" activeCell="K11" sqref="K11:M11"/>
    </sheetView>
  </sheetViews>
  <sheetFormatPr baseColWidth="10" defaultRowHeight="15" x14ac:dyDescent="0.2"/>
  <cols>
    <col min="1" max="1" width="5.1640625" customWidth="1"/>
    <col min="2" max="4" width="13.5" customWidth="1"/>
    <col min="5" max="6" width="14.33203125" customWidth="1"/>
    <col min="7" max="7" width="3.5" style="114" customWidth="1"/>
    <col min="8" max="10" width="13.5" customWidth="1"/>
    <col min="11" max="12" width="14.33203125" customWidth="1"/>
    <col min="13" max="13" width="3.5" customWidth="1"/>
    <col min="14" max="16" width="13.5" customWidth="1"/>
    <col min="17" max="18" width="14.33203125" customWidth="1"/>
    <col min="19" max="19" width="2.83203125" customWidth="1"/>
  </cols>
  <sheetData>
    <row r="10" spans="2:19" ht="9" customHeight="1" x14ac:dyDescent="0.2"/>
    <row r="11" spans="2:19" s="81" customFormat="1" ht="37.5" customHeight="1" x14ac:dyDescent="0.25">
      <c r="G11" s="174" t="s">
        <v>367</v>
      </c>
      <c r="H11" s="174"/>
      <c r="I11" s="174"/>
      <c r="J11" s="174"/>
      <c r="K11" s="163">
        <f>AVERAGE(E14,K14,Q14,Q23,E23,K23)</f>
        <v>0.34722805555555558</v>
      </c>
      <c r="L11" s="164"/>
      <c r="M11" s="164"/>
    </row>
    <row r="12" spans="2:19" s="81" customFormat="1" ht="3.75" customHeight="1" x14ac:dyDescent="0.25">
      <c r="G12" s="115"/>
      <c r="H12" s="92"/>
      <c r="I12" s="92"/>
      <c r="J12" s="92"/>
      <c r="K12" s="84"/>
      <c r="L12" s="84"/>
    </row>
    <row r="13" spans="2:19" s="81" customFormat="1" ht="17" x14ac:dyDescent="0.25">
      <c r="E13" s="82"/>
      <c r="F13" s="83"/>
      <c r="G13" s="116"/>
      <c r="K13" s="82"/>
      <c r="L13" s="83"/>
      <c r="Q13" s="82"/>
      <c r="R13" s="83"/>
    </row>
    <row r="14" spans="2:19" s="85" customFormat="1" ht="30.75" customHeight="1" x14ac:dyDescent="0.3">
      <c r="B14" s="165" t="s">
        <v>363</v>
      </c>
      <c r="C14" s="165"/>
      <c r="D14" s="165"/>
      <c r="E14" s="90">
        <f>IFERROR(AVERAGEIF(G16:G21,"&gt;0"),0)</f>
        <v>0.75000166666666657</v>
      </c>
      <c r="F14" s="90">
        <f>IFERROR(Tablas!J48,0)</f>
        <v>0.25</v>
      </c>
      <c r="G14" s="117"/>
      <c r="H14" s="165" t="s">
        <v>364</v>
      </c>
      <c r="I14" s="165"/>
      <c r="J14" s="165"/>
      <c r="K14" s="90">
        <f>IFERROR(AVERAGEIF(M16:M21,"&gt;0"),0)</f>
        <v>0.50000333333333336</v>
      </c>
      <c r="L14" s="90">
        <f>IFERROR(Tablas!J94,0)</f>
        <v>0.5</v>
      </c>
      <c r="N14" s="165" t="s">
        <v>365</v>
      </c>
      <c r="O14" s="165"/>
      <c r="P14" s="165"/>
      <c r="Q14" s="90">
        <f>IFERROR(AVERAGEIF(S16:S21,"&gt;0"),0)</f>
        <v>1.0000000000000001E-5</v>
      </c>
      <c r="R14" s="90">
        <f>IFERROR(Tablas!J133,0)</f>
        <v>1</v>
      </c>
    </row>
    <row r="15" spans="2:19" s="85" customFormat="1" ht="6" customHeight="1" x14ac:dyDescent="0.3">
      <c r="B15" s="86"/>
      <c r="C15" s="86"/>
      <c r="D15" s="86"/>
      <c r="E15" s="87"/>
      <c r="F15" s="87"/>
      <c r="G15" s="117"/>
      <c r="H15" s="88"/>
      <c r="I15" s="88"/>
      <c r="J15" s="88"/>
      <c r="K15" s="87"/>
      <c r="L15" s="87"/>
      <c r="N15" s="86"/>
      <c r="O15" s="86"/>
      <c r="P15" s="86"/>
      <c r="Q15" s="87"/>
      <c r="R15" s="87"/>
    </row>
    <row r="16" spans="2:19" s="85" customFormat="1" ht="30" customHeight="1" x14ac:dyDescent="0.3">
      <c r="B16" s="166" t="str">
        <f>Tablas!A46</f>
        <v xml:space="preserve">1¿El saludo fue amigable y profesional? Muy buenos días/tardes, según sea el caso.  </v>
      </c>
      <c r="C16" s="167"/>
      <c r="D16" s="167"/>
      <c r="E16" s="97">
        <f>IFERROR(Tablas!H47,0)</f>
        <v>1</v>
      </c>
      <c r="F16" s="98">
        <f>IFERROR(Tablas!H48,0)</f>
        <v>0</v>
      </c>
      <c r="G16" s="118">
        <f t="shared" ref="G16:G21" si="0">IF(AND(E16&gt;0,F16&gt;=0),E16,IF(AND(F16&gt;0,E16&lt;=0),0.00001,0))</f>
        <v>1</v>
      </c>
      <c r="H16" s="166" t="str">
        <f>Tablas!A92</f>
        <v xml:space="preserve">8¿Se indaga adecuadamente sobre las expectativas y conocimiento del cliente de los proyectos? </v>
      </c>
      <c r="I16" s="167"/>
      <c r="J16" s="167"/>
      <c r="K16" s="97">
        <f>IFERROR(Tablas!H93,0)</f>
        <v>0</v>
      </c>
      <c r="L16" s="98">
        <f>IFERROR(Tablas!H94,0)</f>
        <v>1</v>
      </c>
      <c r="M16" s="118">
        <f>IF(AND(K16&gt;0,L16&gt;=0),K16,IF(AND(L16&gt;0,K16&lt;=0),0.00001,0))</f>
        <v>1.0000000000000001E-5</v>
      </c>
      <c r="N16" s="172" t="str">
        <f>Tablas!A133</f>
        <v>11¿Se realizó una indagación efectiva sobre las necesidades y características que busca en un inmueble?</v>
      </c>
      <c r="O16" s="173"/>
      <c r="P16" s="173"/>
      <c r="Q16" s="97">
        <f>IFERROR(Tablas!H133,0)</f>
        <v>0</v>
      </c>
      <c r="R16" s="98">
        <f>IFERROR(Tablas!H134,0)</f>
        <v>1</v>
      </c>
      <c r="S16" s="118">
        <f>IF(AND(Q16&gt;0,R16&gt;=0),Q16,IF(AND(R16&gt;0,Q16&lt;=0),0.00001,0))</f>
        <v>1.0000000000000001E-5</v>
      </c>
    </row>
    <row r="17" spans="2:19" s="85" customFormat="1" ht="30" customHeight="1" x14ac:dyDescent="0.3">
      <c r="B17" s="168" t="str">
        <f>Tablas!A51</f>
        <v>2 ¿Se presenta con su nombre y en nombre de la empresa?</v>
      </c>
      <c r="C17" s="169"/>
      <c r="D17" s="169"/>
      <c r="E17" s="89">
        <f>IFERROR(Tablas!H52,0)</f>
        <v>0.5</v>
      </c>
      <c r="F17" s="99">
        <f>IFERROR(Tablas!H53,0)</f>
        <v>0.5</v>
      </c>
      <c r="G17" s="118">
        <f t="shared" si="0"/>
        <v>0.5</v>
      </c>
      <c r="H17" s="168" t="str">
        <f>Tablas!A98</f>
        <v>9¿Explica y solicita correctamente el proceso de toma de habeas data?</v>
      </c>
      <c r="I17" s="169"/>
      <c r="J17" s="169"/>
      <c r="K17" s="89">
        <f>IFERROR(Tablas!H99,0)</f>
        <v>0.5</v>
      </c>
      <c r="L17" s="99">
        <f>IFERROR(Tablas!H100,0)</f>
        <v>0.5</v>
      </c>
      <c r="M17" s="118">
        <f t="shared" ref="M17:M21" si="1">IF(AND(K17&gt;0,L17&gt;=0),K17,IF(AND(L17&gt;0,K17&lt;=0),0.00001,0))</f>
        <v>0.5</v>
      </c>
      <c r="N17" s="168"/>
      <c r="O17" s="169"/>
      <c r="P17" s="169"/>
      <c r="R17" s="107"/>
      <c r="S17" s="118">
        <f t="shared" ref="S17:S21" si="2">IF(AND(Q17&gt;0,R17&gt;=0),Q17,IF(AND(R17&gt;0,Q17&lt;=0),0.00001,0))</f>
        <v>0</v>
      </c>
    </row>
    <row r="18" spans="2:19" s="81" customFormat="1" ht="30" customHeight="1" x14ac:dyDescent="0.3">
      <c r="B18" s="168" t="str">
        <f>Tablas!A57</f>
        <v>3¿El asesor mantiene una buena presentación personal, usando su uniforme limpio y planchado?</v>
      </c>
      <c r="C18" s="169"/>
      <c r="D18" s="169"/>
      <c r="E18" s="89">
        <f>IFERROR(Tablas!H58,0)</f>
        <v>1</v>
      </c>
      <c r="F18" s="99">
        <f>IFERROR(Tablas!H59,0)</f>
        <v>0</v>
      </c>
      <c r="G18" s="118">
        <f t="shared" si="0"/>
        <v>1</v>
      </c>
      <c r="H18" s="168" t="str">
        <f>Tablas!A104</f>
        <v>10¿Hace alguna confirmación y ampliación de solicitud de datos personales del cliente?</v>
      </c>
      <c r="I18" s="169"/>
      <c r="J18" s="169"/>
      <c r="K18" s="89">
        <f>IFERROR(Tablas!H105,0)</f>
        <v>1</v>
      </c>
      <c r="L18" s="99">
        <f>IFERROR(Tablas!H106,0)</f>
        <v>0</v>
      </c>
      <c r="M18" s="118">
        <f t="shared" si="1"/>
        <v>1</v>
      </c>
      <c r="N18" s="168"/>
      <c r="O18" s="169"/>
      <c r="P18" s="169"/>
      <c r="Q18" s="85"/>
      <c r="R18" s="107"/>
      <c r="S18" s="118">
        <f t="shared" si="2"/>
        <v>0</v>
      </c>
    </row>
    <row r="19" spans="2:19" s="85" customFormat="1" ht="30" customHeight="1" x14ac:dyDescent="0.3">
      <c r="B19" s="168" t="str">
        <f>Tablas!A62</f>
        <v>4¿Solicita conocer su nombre?</v>
      </c>
      <c r="C19" s="169"/>
      <c r="D19" s="169"/>
      <c r="E19" s="89">
        <f>IFERROR(Tablas!H63,0)</f>
        <v>1</v>
      </c>
      <c r="F19" s="99">
        <f>IFERROR(Tablas!H64,0)</f>
        <v>0</v>
      </c>
      <c r="G19" s="118">
        <f t="shared" si="0"/>
        <v>1</v>
      </c>
      <c r="H19" s="168"/>
      <c r="I19" s="169"/>
      <c r="J19" s="169"/>
      <c r="K19" s="81"/>
      <c r="L19" s="99"/>
      <c r="M19" s="118">
        <f t="shared" si="1"/>
        <v>0</v>
      </c>
      <c r="N19" s="168"/>
      <c r="O19" s="169"/>
      <c r="P19" s="169"/>
      <c r="R19" s="107"/>
      <c r="S19" s="118">
        <f t="shared" si="2"/>
        <v>0</v>
      </c>
    </row>
    <row r="20" spans="2:19" s="81" customFormat="1" ht="30" customHeight="1" x14ac:dyDescent="0.3">
      <c r="B20" s="168" t="str">
        <f>Tablas!A68</f>
        <v>5¿Se invita al cliente a tomar asiento de manera cortés?</v>
      </c>
      <c r="C20" s="169"/>
      <c r="D20" s="169"/>
      <c r="E20" s="89">
        <f>IFERROR(Tablas!H69,0)</f>
        <v>1</v>
      </c>
      <c r="F20" s="99">
        <f>IFERROR(Tablas!H70,0)</f>
        <v>0</v>
      </c>
      <c r="G20" s="118">
        <f t="shared" si="0"/>
        <v>1</v>
      </c>
      <c r="H20" s="102"/>
      <c r="L20" s="103"/>
      <c r="M20" s="118">
        <f t="shared" si="1"/>
        <v>0</v>
      </c>
      <c r="N20" s="108"/>
      <c r="O20" s="91"/>
      <c r="R20" s="103"/>
      <c r="S20" s="118">
        <f t="shared" si="2"/>
        <v>0</v>
      </c>
    </row>
    <row r="21" spans="2:19" s="85" customFormat="1" ht="30" customHeight="1" x14ac:dyDescent="0.3">
      <c r="B21" s="170" t="str">
        <f>Tablas!A74</f>
        <v>6¿Se utilizó alguna frase de halago durante el saludo?</v>
      </c>
      <c r="C21" s="171"/>
      <c r="D21" s="171"/>
      <c r="E21" s="100">
        <f>IFERROR(Tablas!H74,0)</f>
        <v>0</v>
      </c>
      <c r="F21" s="101">
        <f>IFERROR(Tablas!H75,0)</f>
        <v>1</v>
      </c>
      <c r="G21" s="118">
        <f t="shared" si="0"/>
        <v>1.0000000000000001E-5</v>
      </c>
      <c r="H21" s="104"/>
      <c r="I21" s="105"/>
      <c r="J21" s="105"/>
      <c r="K21" s="105"/>
      <c r="L21" s="106"/>
      <c r="M21" s="118">
        <f t="shared" si="1"/>
        <v>0</v>
      </c>
      <c r="N21" s="104"/>
      <c r="O21" s="105"/>
      <c r="P21" s="105"/>
      <c r="Q21" s="105"/>
      <c r="R21" s="106"/>
      <c r="S21" s="118">
        <f t="shared" si="2"/>
        <v>0</v>
      </c>
    </row>
    <row r="22" spans="2:19" s="81" customFormat="1" ht="18" customHeight="1" x14ac:dyDescent="0.3">
      <c r="G22" s="118"/>
      <c r="M22" s="85"/>
      <c r="Q22" s="82"/>
      <c r="R22" s="83"/>
    </row>
    <row r="23" spans="2:19" s="81" customFormat="1" ht="30.75" customHeight="1" x14ac:dyDescent="0.25">
      <c r="B23" s="165" t="s">
        <v>366</v>
      </c>
      <c r="C23" s="165"/>
      <c r="D23" s="165"/>
      <c r="E23" s="90">
        <f>IFERROR(AVERAGEIF(G25:G30,"&gt;0"),0)</f>
        <v>0.33334000000000003</v>
      </c>
      <c r="F23" s="90">
        <f>IFERROR(Tablas!J161,0)</f>
        <v>0.66666666666666663</v>
      </c>
      <c r="G23" s="116"/>
      <c r="H23" s="165" t="s">
        <v>368</v>
      </c>
      <c r="I23" s="165"/>
      <c r="J23" s="165"/>
      <c r="K23" s="90">
        <f>IFERROR(AVERAGEIF(M25:M30,"&gt;0"),0)</f>
        <v>1.0000000000000001E-5</v>
      </c>
      <c r="L23" s="90">
        <f>IFERROR(Tablas!J196,0)</f>
        <v>1</v>
      </c>
      <c r="N23" s="165" t="s">
        <v>369</v>
      </c>
      <c r="O23" s="165"/>
      <c r="P23" s="165"/>
      <c r="Q23" s="90">
        <f>IFERROR(AVERAGEIF(S25:S30,"&gt;0"),0)</f>
        <v>0.50000333333333336</v>
      </c>
      <c r="R23" s="90">
        <f>IFERROR(Tablas!J220,0)</f>
        <v>0.5</v>
      </c>
    </row>
    <row r="24" spans="2:19" s="81" customFormat="1" ht="6" customHeight="1" x14ac:dyDescent="0.25">
      <c r="B24" s="94"/>
      <c r="C24" s="94"/>
      <c r="D24" s="94"/>
      <c r="E24" s="84"/>
      <c r="F24" s="84"/>
      <c r="G24" s="116"/>
      <c r="H24" s="94"/>
      <c r="I24" s="94"/>
      <c r="J24" s="94"/>
      <c r="K24" s="84"/>
      <c r="L24" s="84"/>
      <c r="N24" s="94"/>
      <c r="O24" s="94"/>
      <c r="P24" s="94"/>
      <c r="Q24" s="84"/>
      <c r="R24" s="84"/>
    </row>
    <row r="25" spans="2:19" s="81" customFormat="1" ht="28.5" customHeight="1" x14ac:dyDescent="0.25">
      <c r="B25" s="166" t="str">
        <f>Tablas!A160</f>
        <v>13 ¿Se presentó el proyecto de forma clara y detallada?</v>
      </c>
      <c r="C25" s="167"/>
      <c r="D25" s="167"/>
      <c r="E25" s="97">
        <f>IFERROR(Tablas!H161,)</f>
        <v>0</v>
      </c>
      <c r="F25" s="98">
        <f>IFERROR(Tablas!H162,0)</f>
        <v>1</v>
      </c>
      <c r="G25" s="118">
        <f>IF(AND(E25&gt;0,F25&gt;=0),E25,IF(AND(F25&gt;0,E25&lt;=0),0.00001,0))</f>
        <v>1.0000000000000001E-5</v>
      </c>
      <c r="H25" s="166" t="str">
        <f>Tablas!A195</f>
        <v>16 ¿Se solicitó la documentación necesaria para la gestión del crédito?</v>
      </c>
      <c r="I25" s="167"/>
      <c r="J25" s="167"/>
      <c r="K25" s="97">
        <f>IFERROR(Tablas!H196,0)</f>
        <v>0</v>
      </c>
      <c r="L25" s="98">
        <f>IFERROR(Tablas!H197,0)</f>
        <v>1</v>
      </c>
      <c r="M25" s="118">
        <f>IF(AND(K25&gt;0,L25&gt;=0),K25,IF(AND(L25&gt;0,K25&lt;=0),0.00001,0))</f>
        <v>1.0000000000000001E-5</v>
      </c>
      <c r="N25" s="166" t="str">
        <f>Tablas!A219</f>
        <v>18¿Se despidió al cliente de manera cordial y profesional?</v>
      </c>
      <c r="O25" s="167"/>
      <c r="P25" s="167"/>
      <c r="Q25" s="97">
        <f>IFERROR(Tablas!H220,0)</f>
        <v>1</v>
      </c>
      <c r="R25" s="98">
        <f>IFERROR(Tablas!H221,0)</f>
        <v>0</v>
      </c>
      <c r="S25" s="118">
        <f>IF(AND(Q25&gt;0,R25&gt;=0),Q25,IF(AND(R25&gt;0,Q25&lt;=0),0.00001,0))</f>
        <v>1</v>
      </c>
    </row>
    <row r="26" spans="2:19" s="81" customFormat="1" ht="28.5" customHeight="1" x14ac:dyDescent="0.25">
      <c r="B26" s="168" t="str">
        <f>Tablas!A181</f>
        <v>14¿Se utilizaron herramientas visuales (modelo, maqueta, realidad aumentada) para la presentación?</v>
      </c>
      <c r="C26" s="169"/>
      <c r="D26" s="169"/>
      <c r="E26" s="89">
        <f>IFERROR(Tablas!H182,0)</f>
        <v>1</v>
      </c>
      <c r="F26" s="99">
        <f>IFERROR(Tablas!H183,0)</f>
        <v>0</v>
      </c>
      <c r="G26" s="118">
        <f t="shared" ref="G26:G30" si="3">IF(AND(E26&gt;0,F26&gt;=0),E26,IF(AND(F26&gt;0,E26&lt;=0),0.00001,0))</f>
        <v>1</v>
      </c>
      <c r="H26" s="175" t="str">
        <f>Tablas!A202</f>
        <v>16,1 Busca la viabilidad inmediata del crédito. Se deben solicitar los documentos necesarios para obtener la aprobación del crédito.</v>
      </c>
      <c r="I26" s="176"/>
      <c r="J26" s="176"/>
      <c r="K26" s="89">
        <f>IFERROR(Tablas!H203,0)</f>
        <v>0</v>
      </c>
      <c r="L26" s="99">
        <f>IFERROR(Tablas!H204,0)</f>
        <v>1</v>
      </c>
      <c r="M26" s="118">
        <f t="shared" ref="M26:M30" si="4">IF(AND(K26&gt;0,L26&gt;=0),K26,IF(AND(L26&gt;0,K26&lt;=0),0.00001,0))</f>
        <v>1.0000000000000001E-5</v>
      </c>
      <c r="N26" s="168" t="str">
        <f>Tablas!A227</f>
        <v>19¿Recibió un resumen de la visita?</v>
      </c>
      <c r="O26" s="169"/>
      <c r="P26" s="169"/>
      <c r="Q26" s="89">
        <f>IFERROR(Tablas!H228,0)</f>
        <v>0.5</v>
      </c>
      <c r="R26" s="99">
        <f>IFERROR(Tablas!H229,0)</f>
        <v>0.5</v>
      </c>
      <c r="S26" s="118">
        <f t="shared" ref="S26:S30" si="5">IF(AND(Q26&gt;0,R26&gt;=0),Q26,IF(AND(R26&gt;0,Q26&lt;=0),0.00001,0))</f>
        <v>0.5</v>
      </c>
    </row>
    <row r="27" spans="2:19" ht="28.5" customHeight="1" x14ac:dyDescent="0.2">
      <c r="B27" s="168" t="str">
        <f>Tablas!A188</f>
        <v>15 ¿El asesor demuestra habilidades persuasivas que influyen en los clientes para que continúen con el proceso de compra?</v>
      </c>
      <c r="C27" s="169"/>
      <c r="D27" s="169"/>
      <c r="E27" s="89">
        <f>IFERROR(Tablas!H189,0)</f>
        <v>0</v>
      </c>
      <c r="F27" s="99">
        <f>IFERROR(Tablas!H190,0)</f>
        <v>1</v>
      </c>
      <c r="G27" s="118">
        <f t="shared" si="3"/>
        <v>1.0000000000000001E-5</v>
      </c>
      <c r="H27" s="168"/>
      <c r="I27" s="169"/>
      <c r="J27" s="169"/>
      <c r="L27" s="109"/>
      <c r="M27" s="118">
        <f t="shared" si="4"/>
        <v>0</v>
      </c>
      <c r="N27" s="168" t="str">
        <f>Tablas!A242</f>
        <v>21 ¿El asesor se mantiene en contacto visual con el cliente?</v>
      </c>
      <c r="O27" s="169"/>
      <c r="P27" s="169"/>
      <c r="Q27" s="89">
        <f>IFERROR(Tablas!H243,0)</f>
        <v>0</v>
      </c>
      <c r="R27" s="99">
        <f>IFERROR(Tablas!H244,0)</f>
        <v>1</v>
      </c>
      <c r="S27" s="118">
        <f t="shared" si="5"/>
        <v>1.0000000000000001E-5</v>
      </c>
    </row>
    <row r="28" spans="2:19" ht="28.5" customHeight="1" x14ac:dyDescent="0.2">
      <c r="B28" s="168"/>
      <c r="C28" s="169"/>
      <c r="D28" s="169"/>
      <c r="F28" s="109"/>
      <c r="G28" s="118">
        <f>IF(AND(E28&gt;0,F28&gt;=0),E28,IF(AND(F28&gt;0,E28&lt;=0),0.00001,0))</f>
        <v>0</v>
      </c>
      <c r="H28" s="110"/>
      <c r="L28" s="109"/>
      <c r="M28" s="118">
        <f t="shared" si="4"/>
        <v>0</v>
      </c>
      <c r="N28" s="168" t="str">
        <f>Tablas!A250</f>
        <v>22 ¿Se mostró una actitud positiva y resolutiva durante la atención?</v>
      </c>
      <c r="O28" s="169"/>
      <c r="P28" s="169"/>
      <c r="Q28" s="89">
        <f>IFERROR(Tablas!H251,0)</f>
        <v>0</v>
      </c>
      <c r="R28" s="99">
        <f>IFERROR(Tablas!H252,0)</f>
        <v>1</v>
      </c>
      <c r="S28" s="118">
        <f t="shared" si="5"/>
        <v>1.0000000000000001E-5</v>
      </c>
    </row>
    <row r="29" spans="2:19" ht="28.5" customHeight="1" x14ac:dyDescent="0.2">
      <c r="B29" s="110"/>
      <c r="F29" s="109"/>
      <c r="G29" s="118">
        <f t="shared" si="3"/>
        <v>0</v>
      </c>
      <c r="H29" s="110"/>
      <c r="L29" s="109"/>
      <c r="M29" s="118">
        <f t="shared" si="4"/>
        <v>0</v>
      </c>
      <c r="N29" s="168" t="str">
        <f>Tablas!A256</f>
        <v>23 ¿Se ofreció alguna bebida al cliente durante la atención?</v>
      </c>
      <c r="O29" s="169"/>
      <c r="P29" s="169"/>
      <c r="Q29" s="89">
        <f>IFERROR(Tablas!H257,0)</f>
        <v>1</v>
      </c>
      <c r="R29" s="99">
        <f>IFERROR(Tablas!H258,0)</f>
        <v>0</v>
      </c>
      <c r="S29" s="118">
        <f t="shared" si="5"/>
        <v>1</v>
      </c>
    </row>
    <row r="30" spans="2:19" ht="28.5" customHeight="1" x14ac:dyDescent="0.2">
      <c r="B30" s="111"/>
      <c r="C30" s="112"/>
      <c r="D30" s="112"/>
      <c r="E30" s="112"/>
      <c r="F30" s="113"/>
      <c r="G30" s="118">
        <f t="shared" si="3"/>
        <v>0</v>
      </c>
      <c r="H30" s="111"/>
      <c r="I30" s="112"/>
      <c r="J30" s="112"/>
      <c r="K30" s="112"/>
      <c r="L30" s="113"/>
      <c r="M30" s="118">
        <f t="shared" si="4"/>
        <v>0</v>
      </c>
      <c r="N30" s="170" t="str">
        <f>Tablas!A263</f>
        <v>24¿Recibió un contacto de seguimiento?</v>
      </c>
      <c r="O30" s="171"/>
      <c r="P30" s="171"/>
      <c r="Q30" s="100">
        <f>IFERROR(Tablas!H264,0)</f>
        <v>0.5</v>
      </c>
      <c r="R30" s="101">
        <f>IFERROR(Tablas!H265,0)</f>
        <v>0.5</v>
      </c>
      <c r="S30" s="118">
        <f t="shared" si="5"/>
        <v>0.5</v>
      </c>
    </row>
  </sheetData>
  <mergeCells count="34">
    <mergeCell ref="N30:P30"/>
    <mergeCell ref="B27:D27"/>
    <mergeCell ref="B28:D28"/>
    <mergeCell ref="H27:J27"/>
    <mergeCell ref="N26:P26"/>
    <mergeCell ref="N27:P27"/>
    <mergeCell ref="N28:P28"/>
    <mergeCell ref="N29:P29"/>
    <mergeCell ref="N16:P16"/>
    <mergeCell ref="N17:P17"/>
    <mergeCell ref="N19:P19"/>
    <mergeCell ref="N18:P18"/>
    <mergeCell ref="G11:J11"/>
    <mergeCell ref="N14:P14"/>
    <mergeCell ref="B25:D25"/>
    <mergeCell ref="B26:D26"/>
    <mergeCell ref="N25:P25"/>
    <mergeCell ref="B19:D19"/>
    <mergeCell ref="B20:D20"/>
    <mergeCell ref="B21:D21"/>
    <mergeCell ref="N23:P23"/>
    <mergeCell ref="B23:D23"/>
    <mergeCell ref="H23:J23"/>
    <mergeCell ref="H25:J25"/>
    <mergeCell ref="H26:J26"/>
    <mergeCell ref="B14:D14"/>
    <mergeCell ref="H16:J16"/>
    <mergeCell ref="H17:J17"/>
    <mergeCell ref="H18:J18"/>
    <mergeCell ref="H19:J19"/>
    <mergeCell ref="B16:D16"/>
    <mergeCell ref="B17:D17"/>
    <mergeCell ref="H14:J14"/>
    <mergeCell ref="B18:D18"/>
  </mergeCells>
  <conditionalFormatting sqref="E16:E21 K16:K18 Q16:Q17 E25:E27 K25:K26 Q25:Q30">
    <cfRule type="colorScale" priority="1">
      <colorScale>
        <cfvo type="min"/>
        <cfvo type="percentile" val="50"/>
        <cfvo type="max"/>
        <color rgb="FFF8696B"/>
        <color rgb="FFFFEB84"/>
        <color rgb="FF63BE7B"/>
      </colorScale>
    </cfRule>
  </conditionalFormatting>
  <conditionalFormatting sqref="E16:E21">
    <cfRule type="colorScale" priority="8">
      <colorScale>
        <cfvo type="min"/>
        <cfvo type="percentile" val="50"/>
        <cfvo type="max"/>
        <color rgb="FF63BE7B"/>
        <color rgb="FFFFEB84"/>
        <color rgb="FFF8696B"/>
      </colorScale>
    </cfRule>
  </conditionalFormatting>
  <conditionalFormatting sqref="E25:E27 K25:K26 Q25:Q30">
    <cfRule type="colorScale" priority="5">
      <colorScale>
        <cfvo type="min"/>
        <cfvo type="percentile" val="50"/>
        <cfvo type="max"/>
        <color rgb="FF63BE7B"/>
        <color rgb="FFFFEB84"/>
        <color rgb="FFF8696B"/>
      </colorScale>
    </cfRule>
  </conditionalFormatting>
  <conditionalFormatting sqref="K16:K18">
    <cfRule type="colorScale" priority="7">
      <colorScale>
        <cfvo type="min"/>
        <cfvo type="percentile" val="50"/>
        <cfvo type="max"/>
        <color rgb="FF63BE7B"/>
        <color rgb="FFFFEB84"/>
        <color rgb="FFF8696B"/>
      </colorScale>
    </cfRule>
  </conditionalFormatting>
  <conditionalFormatting sqref="Q16">
    <cfRule type="colorScale" priority="6">
      <colorScale>
        <cfvo type="min"/>
        <cfvo type="percentile" val="50"/>
        <cfvo type="max"/>
        <color rgb="FF63BE7B"/>
        <color rgb="FFFFEB84"/>
        <color rgb="FFF8696B"/>
      </colorScale>
    </cfRule>
  </conditionalFormatting>
  <pageMargins left="0.7" right="0.7" top="0.75" bottom="0.75" header="0.3" footer="0.3"/>
  <pageSetup orientation="portrait" r:id="rId1"/>
  <drawing r:id="rId2"/>
  <extLst>
    <ext xmlns:x14="http://schemas.microsoft.com/office/spreadsheetml/2009/9/main" uri="{78C0D931-6437-407d-A8EE-F0AAD7539E65}">
      <x14:conditionalFormattings>
        <x14:conditionalFormatting xmlns:xm="http://schemas.microsoft.com/office/excel/2006/main">
          <x14:cfRule type="cellIs" priority="17" operator="between" id="{6C47A9C2-BEE8-4E6E-8C14-323645910E19}">
            <xm:f>Tablas!$B$4</xm:f>
            <xm:f>Tablas!$C$4</xm:f>
            <x14:dxf>
              <fill>
                <gradientFill>
                  <stop position="0">
                    <color rgb="FFC00000"/>
                  </stop>
                  <stop position="1">
                    <color rgb="FFFFC000"/>
                  </stop>
                </gradientFill>
              </fill>
            </x14:dxf>
          </x14:cfRule>
          <x14:cfRule type="cellIs" priority="16" operator="between" id="{C9E08AD6-2330-4F9F-B171-4AB147847E8F}">
            <xm:f>Tablas!$B$2</xm:f>
            <xm:f>Tablas!$C$2</xm:f>
            <x14:dxf>
              <fill>
                <gradientFill>
                  <stop position="0">
                    <color rgb="FFFFC000"/>
                  </stop>
                  <stop position="1">
                    <color rgb="FF2B8B4B"/>
                  </stop>
                </gradientFill>
              </fill>
            </x14:dxf>
          </x14:cfRule>
          <x14:cfRule type="cellIs" priority="15" operator="between" id="{2BEA3A99-6C93-4AA2-B717-C751F0C7B996}">
            <xm:f>Tablas!$B$3</xm:f>
            <xm:f>Tablas!$C$3</xm:f>
            <x14:dxf>
              <fill>
                <patternFill patternType="solid">
                  <fgColor auto="1"/>
                  <bgColor rgb="FFFFC000"/>
                </patternFill>
              </fill>
            </x14:dxf>
          </x14:cfRule>
          <xm:sqref>E14</xm:sqref>
        </x14:conditionalFormatting>
        <x14:conditionalFormatting xmlns:xm="http://schemas.microsoft.com/office/excel/2006/main">
          <x14:cfRule type="cellIs" priority="119" operator="between" id="{5D219699-4246-4CDA-9321-F8A1D064DECD}">
            <xm:f>Tablas!$B$4</xm:f>
            <xm:f>Tablas!$C$4</xm:f>
            <x14:dxf>
              <fill>
                <gradientFill>
                  <stop position="0">
                    <color rgb="FFC00000"/>
                  </stop>
                  <stop position="1">
                    <color rgb="FFFFC000"/>
                  </stop>
                </gradientFill>
              </fill>
            </x14:dxf>
          </x14:cfRule>
          <x14:cfRule type="cellIs" priority="118" operator="between" id="{2957331F-83FA-4E27-A6AB-4C93781350DF}">
            <xm:f>Tablas!$B$2</xm:f>
            <xm:f>Tablas!$C$2</xm:f>
            <x14:dxf>
              <fill>
                <gradientFill>
                  <stop position="0">
                    <color rgb="FFFFC000"/>
                  </stop>
                  <stop position="1">
                    <color rgb="FF2B8B4B"/>
                  </stop>
                </gradientFill>
              </fill>
            </x14:dxf>
          </x14:cfRule>
          <x14:cfRule type="cellIs" priority="117" operator="between" id="{7C497A60-D8E7-44F3-9800-18906D04D025}">
            <xm:f>Tablas!$B$3</xm:f>
            <xm:f>Tablas!$C$3</xm:f>
            <x14:dxf>
              <fill>
                <patternFill patternType="solid">
                  <fgColor auto="1"/>
                  <bgColor rgb="FFFFC000"/>
                </patternFill>
              </fill>
            </x14:dxf>
          </x14:cfRule>
          <xm:sqref>E23</xm:sqref>
        </x14:conditionalFormatting>
        <x14:conditionalFormatting xmlns:xm="http://schemas.microsoft.com/office/excel/2006/main">
          <x14:cfRule type="cellIs" priority="2" operator="between" id="{5E20CB6E-B642-435D-93FE-24563EF7F865}">
            <xm:f>Tablas!$B$3</xm:f>
            <xm:f>Tablas!$C$3</xm:f>
            <x14:dxf>
              <fill>
                <patternFill patternType="solid">
                  <fgColor auto="1"/>
                  <bgColor rgb="FFFFC000"/>
                </patternFill>
              </fill>
            </x14:dxf>
          </x14:cfRule>
          <x14:cfRule type="cellIs" priority="3" operator="between" id="{0E1B49AF-1D6D-49A5-ABDD-0941CB12543F}">
            <xm:f>Tablas!$B$2</xm:f>
            <xm:f>Tablas!$C$2</xm:f>
            <x14:dxf>
              <fill>
                <gradientFill>
                  <stop position="0">
                    <color rgb="FFFFC000"/>
                  </stop>
                  <stop position="1">
                    <color rgb="FF2B8B4B"/>
                  </stop>
                </gradientFill>
              </fill>
            </x14:dxf>
          </x14:cfRule>
          <x14:cfRule type="cellIs" priority="4" operator="between" id="{455B3025-6823-4944-802E-01DA8E7AA648}">
            <xm:f>Tablas!$B$4</xm:f>
            <xm:f>Tablas!$C$4</xm:f>
            <x14:dxf>
              <fill>
                <gradientFill>
                  <stop position="0">
                    <color rgb="FFC00000"/>
                  </stop>
                  <stop position="1">
                    <color rgb="FFFFC000"/>
                  </stop>
                </gradientFill>
              </fill>
            </x14:dxf>
          </x14:cfRule>
          <xm:sqref>K11</xm:sqref>
        </x14:conditionalFormatting>
        <x14:conditionalFormatting xmlns:xm="http://schemas.microsoft.com/office/excel/2006/main">
          <x14:cfRule type="cellIs" priority="14" operator="between" id="{0B314496-8494-4428-8EFB-431A584561F8}">
            <xm:f>Tablas!$B$4</xm:f>
            <xm:f>Tablas!$C$4</xm:f>
            <x14:dxf>
              <fill>
                <gradientFill>
                  <stop position="0">
                    <color rgb="FFC00000"/>
                  </stop>
                  <stop position="1">
                    <color rgb="FFFFC000"/>
                  </stop>
                </gradientFill>
              </fill>
            </x14:dxf>
          </x14:cfRule>
          <x14:cfRule type="cellIs" priority="13" operator="between" id="{7B0B4A3E-EAEB-44AC-8EF4-911277059028}">
            <xm:f>Tablas!$B$2</xm:f>
            <xm:f>Tablas!$C$2</xm:f>
            <x14:dxf>
              <fill>
                <gradientFill>
                  <stop position="0">
                    <color rgb="FFFFC000"/>
                  </stop>
                  <stop position="1">
                    <color rgb="FF2B8B4B"/>
                  </stop>
                </gradientFill>
              </fill>
            </x14:dxf>
          </x14:cfRule>
          <x14:cfRule type="cellIs" priority="12" operator="between" id="{F6E066CC-3A40-4ACA-81CF-F0A7913EED69}">
            <xm:f>Tablas!$B$3</xm:f>
            <xm:f>Tablas!$C$3</xm:f>
            <x14:dxf>
              <fill>
                <patternFill patternType="solid">
                  <fgColor auto="1"/>
                  <bgColor rgb="FFFFC000"/>
                </patternFill>
              </fill>
            </x14:dxf>
          </x14:cfRule>
          <xm:sqref>K14</xm:sqref>
        </x14:conditionalFormatting>
        <x14:conditionalFormatting xmlns:xm="http://schemas.microsoft.com/office/excel/2006/main">
          <x14:cfRule type="cellIs" priority="114" operator="between" id="{AC2D6C0E-DB40-4FC1-BE4A-A9B064134205}">
            <xm:f>Tablas!$B$3</xm:f>
            <xm:f>Tablas!$C$3</xm:f>
            <x14:dxf>
              <fill>
                <patternFill patternType="solid">
                  <fgColor auto="1"/>
                  <bgColor rgb="FFFFC000"/>
                </patternFill>
              </fill>
            </x14:dxf>
          </x14:cfRule>
          <x14:cfRule type="cellIs" priority="115" operator="between" id="{B0F100DD-2757-42AF-8398-4121FE075907}">
            <xm:f>Tablas!$B$2</xm:f>
            <xm:f>Tablas!$C$2</xm:f>
            <x14:dxf>
              <fill>
                <gradientFill>
                  <stop position="0">
                    <color rgb="FFFFC000"/>
                  </stop>
                  <stop position="1">
                    <color rgb="FF2B8B4B"/>
                  </stop>
                </gradientFill>
              </fill>
            </x14:dxf>
          </x14:cfRule>
          <x14:cfRule type="cellIs" priority="116" operator="between" id="{D12C1A36-34F3-4DD6-A8B4-12BCE47CE1C8}">
            <xm:f>Tablas!$B$4</xm:f>
            <xm:f>Tablas!$C$4</xm:f>
            <x14:dxf>
              <fill>
                <gradientFill>
                  <stop position="0">
                    <color rgb="FFC00000"/>
                  </stop>
                  <stop position="1">
                    <color rgb="FFFFC000"/>
                  </stop>
                </gradientFill>
              </fill>
            </x14:dxf>
          </x14:cfRule>
          <xm:sqref>K23</xm:sqref>
        </x14:conditionalFormatting>
        <x14:conditionalFormatting xmlns:xm="http://schemas.microsoft.com/office/excel/2006/main">
          <x14:cfRule type="cellIs" priority="11" operator="between" id="{E20ABCF9-6CC5-4730-844D-C4AE05BF0107}">
            <xm:f>Tablas!$B$4</xm:f>
            <xm:f>Tablas!$C$4</xm:f>
            <x14:dxf>
              <fill>
                <gradientFill>
                  <stop position="0">
                    <color rgb="FFC00000"/>
                  </stop>
                  <stop position="1">
                    <color rgb="FFFFC000"/>
                  </stop>
                </gradientFill>
              </fill>
            </x14:dxf>
          </x14:cfRule>
          <x14:cfRule type="cellIs" priority="10" operator="between" id="{2BC3CF87-F842-4016-9851-1B35EAC007A7}">
            <xm:f>Tablas!$B$2</xm:f>
            <xm:f>Tablas!$C$2</xm:f>
            <x14:dxf>
              <fill>
                <gradientFill>
                  <stop position="0">
                    <color rgb="FFFFC000"/>
                  </stop>
                  <stop position="1">
                    <color rgb="FF2B8B4B"/>
                  </stop>
                </gradientFill>
              </fill>
            </x14:dxf>
          </x14:cfRule>
          <x14:cfRule type="cellIs" priority="9" operator="between" id="{ACC43F5A-9BD0-4B36-953D-621323A7F691}">
            <xm:f>Tablas!$B$3</xm:f>
            <xm:f>Tablas!$C$3</xm:f>
            <x14:dxf>
              <fill>
                <patternFill patternType="solid">
                  <fgColor auto="1"/>
                  <bgColor rgb="FFFFC000"/>
                </patternFill>
              </fill>
            </x14:dxf>
          </x14:cfRule>
          <xm:sqref>Q14</xm:sqref>
        </x14:conditionalFormatting>
        <x14:conditionalFormatting xmlns:xm="http://schemas.microsoft.com/office/excel/2006/main">
          <x14:cfRule type="cellIs" priority="156" operator="between" id="{B987CF24-2DC7-4142-9FCE-163D2F7C4E66}">
            <xm:f>Tablas!$B$3</xm:f>
            <xm:f>Tablas!$C$3</xm:f>
            <x14:dxf>
              <fill>
                <gradientFill>
                  <stop position="0">
                    <color rgb="FFFFC000"/>
                  </stop>
                  <stop position="1">
                    <color rgb="FF2B8B4B"/>
                  </stop>
                </gradientFill>
              </fill>
            </x14:dxf>
          </x14:cfRule>
          <x14:cfRule type="cellIs" priority="187" operator="between" id="{A6759935-55DB-4C1F-94BE-4B76014B10CE}">
            <xm:f>Tablas!$B$2</xm:f>
            <xm:f>Tablas!$C$2</xm:f>
            <x14:dxf>
              <fill>
                <patternFill patternType="solid">
                  <fgColor auto="1"/>
                  <bgColor theme="9" tint="-0.24994659260841701"/>
                </patternFill>
              </fill>
            </x14:dxf>
          </x14:cfRule>
          <x14:cfRule type="cellIs" priority="188" operator="between" id="{29D53859-0BCA-4D7C-8CE9-B7DD1D94D8B5}">
            <xm:f>Tablas!$B$4</xm:f>
            <xm:f>Tablas!$C$4</xm:f>
            <x14:dxf>
              <fill>
                <gradientFill>
                  <stop position="0">
                    <color rgb="FFC00000"/>
                  </stop>
                  <stop position="1">
                    <color rgb="FFFFC000"/>
                  </stop>
                </gradientFill>
              </fill>
            </x14:dxf>
          </x14:cfRule>
          <xm:sqref>Q23</xm:sqref>
        </x14:conditionalFormatting>
      </x14:conditionalFormattings>
    </ext>
    <ext xmlns:x14="http://schemas.microsoft.com/office/spreadsheetml/2009/9/main" uri="{A8765BA9-456A-4dab-B4F3-ACF838C121DE}">
      <x14:slicerList>
        <x14:slicer r:id="rId3"/>
      </x14:slicerList>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90F1AE-9759-42F7-9F9F-59D47D9BB483}">
  <dimension ref="C14:O27"/>
  <sheetViews>
    <sheetView showGridLines="0" topLeftCell="A3" zoomScaleNormal="100" workbookViewId="0">
      <selection activeCell="A13" sqref="A13"/>
    </sheetView>
  </sheetViews>
  <sheetFormatPr baseColWidth="10" defaultRowHeight="15" x14ac:dyDescent="0.2"/>
  <cols>
    <col min="2" max="2" width="14.83203125" customWidth="1"/>
    <col min="3" max="5" width="15.6640625" customWidth="1"/>
    <col min="8" max="10" width="15.6640625" customWidth="1"/>
  </cols>
  <sheetData>
    <row r="14" spans="5:5" x14ac:dyDescent="0.2">
      <c r="E14" s="10"/>
    </row>
    <row r="15" spans="5:5" x14ac:dyDescent="0.2">
      <c r="E15" s="11"/>
    </row>
    <row r="16" spans="5:5" x14ac:dyDescent="0.2">
      <c r="E16" s="12"/>
    </row>
    <row r="19" spans="3:15" x14ac:dyDescent="0.2">
      <c r="C19" s="2" t="s">
        <v>324</v>
      </c>
      <c r="D19" s="2">
        <f>IFERROR(Tablas!G296,0)</f>
        <v>0</v>
      </c>
      <c r="E19" s="3">
        <f>D19/$D$22</f>
        <v>0</v>
      </c>
      <c r="H19" s="2" t="s">
        <v>328</v>
      </c>
      <c r="I19" s="2">
        <f>IFERROR(Tablas!G312,0)</f>
        <v>0</v>
      </c>
      <c r="J19" s="3">
        <f>I19/$I$22</f>
        <v>0</v>
      </c>
    </row>
    <row r="20" spans="3:15" x14ac:dyDescent="0.2">
      <c r="C20" s="4" t="s">
        <v>325</v>
      </c>
      <c r="D20" s="4">
        <f>IFERROR(Tablas!G297,0)</f>
        <v>1</v>
      </c>
      <c r="E20" s="5">
        <f>D20/$D$22</f>
        <v>0.5</v>
      </c>
      <c r="H20" s="4" t="s">
        <v>329</v>
      </c>
      <c r="I20" s="4">
        <f>IFERROR(Tablas!G313,0)</f>
        <v>1</v>
      </c>
      <c r="J20" s="5">
        <f>I20/$I$22</f>
        <v>0.5</v>
      </c>
    </row>
    <row r="21" spans="3:15" x14ac:dyDescent="0.2">
      <c r="C21" s="1" t="s">
        <v>326</v>
      </c>
      <c r="D21" s="1">
        <f>IFERROR(Tablas!G298,0)</f>
        <v>1</v>
      </c>
      <c r="E21" s="6">
        <f>D21/$D$22</f>
        <v>0.5</v>
      </c>
      <c r="H21" s="1" t="s">
        <v>330</v>
      </c>
      <c r="I21" s="1">
        <f>IFERROR(Tablas!G314,0)</f>
        <v>1</v>
      </c>
      <c r="J21" s="6">
        <f>I21/$I$22</f>
        <v>0.5</v>
      </c>
    </row>
    <row r="22" spans="3:15" x14ac:dyDescent="0.2">
      <c r="C22" s="7" t="s">
        <v>327</v>
      </c>
      <c r="D22" s="7">
        <f>SUM(D19:D21)</f>
        <v>2</v>
      </c>
      <c r="E22" s="8">
        <f>SUM(E19:E21)</f>
        <v>1</v>
      </c>
      <c r="H22" s="7" t="s">
        <v>327</v>
      </c>
      <c r="I22" s="7">
        <f>SUM(I19:I21)</f>
        <v>2</v>
      </c>
      <c r="J22" s="8">
        <f>SUM(J19:J21)</f>
        <v>1</v>
      </c>
    </row>
    <row r="26" spans="3:15" x14ac:dyDescent="0.2">
      <c r="D26" s="179">
        <f>(D19/D22)*100</f>
        <v>0</v>
      </c>
      <c r="I26" s="179">
        <f>(J19-J21)*100</f>
        <v>-50</v>
      </c>
      <c r="N26" s="177">
        <f>Tablas!E292</f>
        <v>1</v>
      </c>
      <c r="O26" s="178"/>
    </row>
    <row r="27" spans="3:15" x14ac:dyDescent="0.2">
      <c r="D27" s="179"/>
      <c r="I27" s="179"/>
      <c r="N27" s="178"/>
      <c r="O27" s="178"/>
    </row>
  </sheetData>
  <mergeCells count="3">
    <mergeCell ref="N26:O27"/>
    <mergeCell ref="D26:D27"/>
    <mergeCell ref="I26:I27"/>
  </mergeCells>
  <conditionalFormatting sqref="D26:D27">
    <cfRule type="colorScale" priority="2">
      <colorScale>
        <cfvo type="num" val="0.3"/>
        <cfvo type="num" val="0.5"/>
        <cfvo type="num" val="1"/>
        <color rgb="FFC00000"/>
        <color rgb="FFFFEB84"/>
        <color rgb="FF63BE7B"/>
      </colorScale>
    </cfRule>
  </conditionalFormatting>
  <conditionalFormatting sqref="I26:I27">
    <cfRule type="colorScale" priority="3">
      <colorScale>
        <cfvo type="num" val="0.3"/>
        <cfvo type="num" val="0.5"/>
        <cfvo type="num" val="1"/>
        <color rgb="FFC81300"/>
        <color rgb="FFFFEB84"/>
        <color rgb="FF63BE7B"/>
      </colorScale>
    </cfRule>
  </conditionalFormatting>
  <conditionalFormatting sqref="N26:O27">
    <cfRule type="colorScale" priority="1">
      <colorScale>
        <cfvo type="num" val="1"/>
        <cfvo type="num" val="3"/>
        <cfvo type="num" val="5"/>
        <color rgb="FF2B8B4B"/>
        <color rgb="FFFFEB84"/>
        <color rgb="FFC00000"/>
      </colorScale>
    </cfRule>
  </conditionalFormatting>
  <pageMargins left="0.7" right="0.7" top="0.75" bottom="0.75" header="0.3" footer="0.3"/>
  <pageSetup orientation="portrait" r:id="rId1"/>
  <drawing r:id="rId2"/>
  <extLst>
    <ext xmlns:x14="http://schemas.microsoft.com/office/spreadsheetml/2009/9/main" uri="{A8765BA9-456A-4dab-B4F3-ACF838C121DE}">
      <x14:slicerList>
        <x14:slicer r:id="rId3"/>
      </x14:slicerList>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90F92-ACCA-4A8A-BCE6-C77BB223B618}">
  <dimension ref="C8:I19"/>
  <sheetViews>
    <sheetView showGridLines="0" topLeftCell="C1" zoomScaleNormal="100" workbookViewId="0">
      <pane ySplit="6" topLeftCell="A7" activePane="bottomLeft" state="frozen"/>
      <selection pane="bottomLeft" activeCell="L12" sqref="L12"/>
    </sheetView>
  </sheetViews>
  <sheetFormatPr baseColWidth="10" defaultRowHeight="15" x14ac:dyDescent="0.2"/>
  <cols>
    <col min="2" max="2" width="13.5" customWidth="1"/>
    <col min="3" max="3" width="48.5" bestFit="1" customWidth="1"/>
    <col min="4" max="9" width="19.5" customWidth="1"/>
  </cols>
  <sheetData>
    <row r="8" spans="3:9" s="121" customFormat="1" ht="21.75" customHeight="1" x14ac:dyDescent="0.2">
      <c r="C8" s="120"/>
      <c r="D8" s="141" t="s">
        <v>381</v>
      </c>
      <c r="E8" s="141" t="s">
        <v>345</v>
      </c>
      <c r="F8" s="141" t="s">
        <v>75</v>
      </c>
      <c r="G8" s="141" t="s">
        <v>344</v>
      </c>
      <c r="H8" s="141" t="s">
        <v>82</v>
      </c>
      <c r="I8" s="141" t="s">
        <v>88</v>
      </c>
    </row>
    <row r="9" spans="3:9" s="121" customFormat="1" ht="21.75" customHeight="1" x14ac:dyDescent="0.2">
      <c r="C9" s="119" t="s">
        <v>363</v>
      </c>
      <c r="D9" s="144">
        <v>0.70000000000000007</v>
      </c>
      <c r="E9" s="144">
        <v>0.75000250000000002</v>
      </c>
      <c r="F9" s="144">
        <v>0.66666833333333331</v>
      </c>
      <c r="G9" s="144">
        <v>0.75000250000000002</v>
      </c>
      <c r="H9" s="144">
        <v>0.83333499999999994</v>
      </c>
      <c r="I9" s="144">
        <v>0.75</v>
      </c>
    </row>
    <row r="10" spans="3:9" s="121" customFormat="1" ht="21.75" customHeight="1" x14ac:dyDescent="0.2">
      <c r="C10" s="119" t="s">
        <v>364</v>
      </c>
      <c r="D10" s="144">
        <v>0.69999999999999984</v>
      </c>
      <c r="E10" s="144">
        <v>1.0000000000000001E-5</v>
      </c>
      <c r="F10" s="144">
        <v>0.83333333333333337</v>
      </c>
      <c r="G10" s="144">
        <v>0.33334000000000003</v>
      </c>
      <c r="H10" s="144">
        <v>1.0000000000000001E-5</v>
      </c>
      <c r="I10" s="144">
        <v>0.50000333333333336</v>
      </c>
    </row>
    <row r="11" spans="3:9" s="121" customFormat="1" ht="21.75" customHeight="1" x14ac:dyDescent="0.2">
      <c r="C11" s="119" t="s">
        <v>365</v>
      </c>
      <c r="D11" s="144">
        <v>0.45</v>
      </c>
      <c r="E11" s="144">
        <v>1.0000000000000001E-5</v>
      </c>
      <c r="F11" s="144">
        <v>1</v>
      </c>
      <c r="G11" s="144">
        <v>1.0000000000000001E-5</v>
      </c>
      <c r="H11" s="144">
        <v>1.0000000000000001E-5</v>
      </c>
      <c r="I11" s="144">
        <v>0.5</v>
      </c>
    </row>
    <row r="12" spans="3:9" s="121" customFormat="1" ht="21.75" customHeight="1" x14ac:dyDescent="0.2">
      <c r="C12" s="119" t="s">
        <v>366</v>
      </c>
      <c r="D12" s="144">
        <v>0.71666666666666679</v>
      </c>
      <c r="E12" s="144">
        <v>0.66666999999999998</v>
      </c>
      <c r="F12" s="144">
        <v>1</v>
      </c>
      <c r="G12" s="144">
        <v>1</v>
      </c>
      <c r="H12" s="144">
        <v>0.66666999999999998</v>
      </c>
      <c r="I12" s="144">
        <v>1</v>
      </c>
    </row>
    <row r="13" spans="3:9" s="121" customFormat="1" ht="21.75" customHeight="1" x14ac:dyDescent="0.2">
      <c r="C13" s="119" t="s">
        <v>368</v>
      </c>
      <c r="D13" s="144">
        <v>0.45</v>
      </c>
      <c r="E13" s="144">
        <v>1.0000000000000001E-5</v>
      </c>
      <c r="F13" s="144">
        <v>0.25000499999999998</v>
      </c>
      <c r="G13" s="144">
        <v>1.0000000000000001E-5</v>
      </c>
      <c r="H13" s="144">
        <v>1.0000000000000001E-5</v>
      </c>
      <c r="I13" s="144">
        <v>0.25000499999999998</v>
      </c>
    </row>
    <row r="14" spans="3:9" s="121" customFormat="1" ht="21.75" customHeight="1" thickBot="1" x14ac:dyDescent="0.25">
      <c r="C14" s="125" t="s">
        <v>369</v>
      </c>
      <c r="D14" s="145">
        <v>0.62777944444444456</v>
      </c>
      <c r="E14" s="145">
        <v>0.66666999999999998</v>
      </c>
      <c r="F14" s="145">
        <v>0.75000166666666657</v>
      </c>
      <c r="G14" s="145">
        <v>0.66666999999999998</v>
      </c>
      <c r="H14" s="145">
        <v>0.83333499999999994</v>
      </c>
      <c r="I14" s="145">
        <v>0.66666833333333331</v>
      </c>
    </row>
    <row r="15" spans="3:9" s="121" customFormat="1" ht="21.75" customHeight="1" thickTop="1" x14ac:dyDescent="0.2">
      <c r="C15" s="124" t="s">
        <v>383</v>
      </c>
      <c r="D15" s="144">
        <v>0.60740768518518518</v>
      </c>
      <c r="E15" s="144">
        <v>0.34722874999999997</v>
      </c>
      <c r="F15" s="144">
        <v>0.7500013888888889</v>
      </c>
      <c r="G15" s="144">
        <v>0.45833875000000002</v>
      </c>
      <c r="H15" s="144">
        <v>0.38889499999999999</v>
      </c>
      <c r="I15" s="144">
        <v>0.61111277777777773</v>
      </c>
    </row>
    <row r="16" spans="3:9" s="121" customFormat="1" ht="21.75" customHeight="1" x14ac:dyDescent="0.2">
      <c r="C16" s="180" t="s">
        <v>382</v>
      </c>
      <c r="D16" s="180"/>
      <c r="E16" s="180"/>
      <c r="F16" s="180"/>
      <c r="G16" s="180"/>
      <c r="H16" s="180"/>
      <c r="I16" s="180"/>
    </row>
    <row r="17" spans="3:9" s="121" customFormat="1" ht="21.75" customHeight="1" x14ac:dyDescent="0.2">
      <c r="C17" s="119" t="s">
        <v>378</v>
      </c>
      <c r="D17" s="122">
        <v>2.2727272727272729</v>
      </c>
      <c r="E17" s="122">
        <v>5</v>
      </c>
      <c r="F17" s="122">
        <v>1</v>
      </c>
      <c r="G17" s="122">
        <v>4</v>
      </c>
      <c r="H17" s="122">
        <v>1</v>
      </c>
      <c r="I17" s="122">
        <v>1</v>
      </c>
    </row>
    <row r="18" spans="3:9" s="121" customFormat="1" ht="21.75" customHeight="1" x14ac:dyDescent="0.2">
      <c r="C18" s="119" t="s">
        <v>379</v>
      </c>
      <c r="D18" s="123">
        <v>60</v>
      </c>
      <c r="E18" s="123">
        <v>0</v>
      </c>
      <c r="F18" s="123">
        <v>100</v>
      </c>
      <c r="G18" s="123">
        <v>100</v>
      </c>
      <c r="H18" s="123">
        <v>100</v>
      </c>
      <c r="I18" s="123">
        <v>50</v>
      </c>
    </row>
    <row r="19" spans="3:9" s="121" customFormat="1" ht="21.75" customHeight="1" x14ac:dyDescent="0.2">
      <c r="C19" s="119" t="s">
        <v>380</v>
      </c>
      <c r="D19" s="123">
        <v>45.000000000000007</v>
      </c>
      <c r="E19" s="123">
        <v>0</v>
      </c>
      <c r="F19" s="123">
        <v>100</v>
      </c>
      <c r="G19" s="123">
        <v>100</v>
      </c>
      <c r="H19" s="123">
        <v>100</v>
      </c>
      <c r="I19" s="123">
        <v>100</v>
      </c>
    </row>
  </sheetData>
  <mergeCells count="1">
    <mergeCell ref="C16:I16"/>
  </mergeCells>
  <conditionalFormatting sqref="D9:I14">
    <cfRule type="colorScale" priority="2">
      <colorScale>
        <cfvo type="min"/>
        <cfvo type="percentile" val="50"/>
        <cfvo type="max"/>
        <color rgb="FFF8696B"/>
        <color rgb="FFFFEB84"/>
        <color rgb="FF63BE7B"/>
      </colorScale>
    </cfRule>
  </conditionalFormatting>
  <conditionalFormatting sqref="D9:I15">
    <cfRule type="colorScale" priority="1">
      <colorScale>
        <cfvo type="min"/>
        <cfvo type="percentile" val="50"/>
        <cfvo type="max"/>
        <color rgb="FFF8696B"/>
        <color rgb="FFFFEB84"/>
        <color rgb="FF63BE7B"/>
      </colorScale>
    </cfRule>
  </conditionalFormatting>
  <conditionalFormatting sqref="D17:I17">
    <cfRule type="colorScale" priority="5">
      <colorScale>
        <cfvo type="num" val="1"/>
        <cfvo type="num" val="3"/>
        <cfvo type="num" val="5"/>
        <color rgb="FF2B8B4B"/>
        <color rgb="FFFFEB84"/>
        <color rgb="FFC00000"/>
      </colorScale>
    </cfRule>
  </conditionalFormatting>
  <conditionalFormatting sqref="D18:I19">
    <cfRule type="colorScale" priority="4">
      <colorScale>
        <cfvo type="num" val="0.3"/>
        <cfvo type="num" val="0.5"/>
        <cfvo type="num" val="1"/>
        <color rgb="FFC81300"/>
        <color rgb="FFFFEB84"/>
        <color rgb="FF63BE7B"/>
      </colorScale>
    </cfRule>
  </conditionalFormatting>
  <conditionalFormatting sqref="E18:I19">
    <cfRule type="colorScale" priority="3">
      <colorScale>
        <cfvo type="num" val="0.3"/>
        <cfvo type="num" val="0.5"/>
        <cfvo type="num" val="1"/>
        <color rgb="FFC00000"/>
        <color rgb="FFFFEB84"/>
        <color rgb="FF63BE7B"/>
      </colorScale>
    </cfRule>
  </conditionalFormatting>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706CA0-55E4-4FD9-B002-A3EC49BEBC1B}">
  <dimension ref="B1:H34"/>
  <sheetViews>
    <sheetView showGridLines="0" topLeftCell="C1" zoomScaleNormal="100" workbookViewId="0">
      <pane ySplit="5" topLeftCell="A6" activePane="bottomLeft" state="frozen"/>
      <selection pane="bottomLeft" activeCell="I8" sqref="I8"/>
    </sheetView>
  </sheetViews>
  <sheetFormatPr baseColWidth="10" defaultColWidth="11.5" defaultRowHeight="14" x14ac:dyDescent="0.2"/>
  <cols>
    <col min="1" max="1" width="4.83203125" style="127" customWidth="1"/>
    <col min="2" max="3" width="17" style="127" customWidth="1"/>
    <col min="4" max="4" width="64.5" style="127" customWidth="1"/>
    <col min="5" max="5" width="4.83203125" style="127" customWidth="1"/>
    <col min="6" max="7" width="17" style="127" customWidth="1"/>
    <col min="8" max="8" width="64.5" style="127" customWidth="1"/>
    <col min="9" max="16384" width="11.5" style="127"/>
  </cols>
  <sheetData>
    <row r="1" spans="2:8" customFormat="1" ht="15" x14ac:dyDescent="0.2"/>
    <row r="2" spans="2:8" customFormat="1" ht="15" x14ac:dyDescent="0.2"/>
    <row r="3" spans="2:8" customFormat="1" ht="15" x14ac:dyDescent="0.2"/>
    <row r="4" spans="2:8" customFormat="1" ht="15" x14ac:dyDescent="0.2"/>
    <row r="5" spans="2:8" customFormat="1" ht="15" x14ac:dyDescent="0.2"/>
    <row r="6" spans="2:8" customFormat="1" ht="15" x14ac:dyDescent="0.2"/>
    <row r="7" spans="2:8" ht="15" x14ac:dyDescent="0.2">
      <c r="B7" s="128" t="s">
        <v>374</v>
      </c>
      <c r="C7" s="128" t="s">
        <v>0</v>
      </c>
      <c r="D7" s="128" t="s">
        <v>34</v>
      </c>
      <c r="F7" s="128" t="s">
        <v>374</v>
      </c>
      <c r="G7" s="128" t="s">
        <v>0</v>
      </c>
      <c r="H7" s="128" t="s">
        <v>33</v>
      </c>
    </row>
    <row r="8" spans="2:8" ht="75" x14ac:dyDescent="0.2">
      <c r="B8" s="129" t="s">
        <v>375</v>
      </c>
      <c r="C8" s="129" t="s">
        <v>139</v>
      </c>
      <c r="D8" s="129" t="s">
        <v>162</v>
      </c>
      <c r="F8" s="129" t="s">
        <v>375</v>
      </c>
      <c r="G8" s="129" t="s">
        <v>139</v>
      </c>
      <c r="H8" s="129" t="s">
        <v>161</v>
      </c>
    </row>
    <row r="9" spans="2:8" ht="15" x14ac:dyDescent="0.2">
      <c r="B9" s="129"/>
      <c r="C9" s="129"/>
      <c r="D9" s="129" t="s">
        <v>404</v>
      </c>
      <c r="F9" s="129"/>
      <c r="G9" s="129"/>
      <c r="H9" s="129" t="s">
        <v>384</v>
      </c>
    </row>
    <row r="10" spans="2:8" ht="15" x14ac:dyDescent="0.2">
      <c r="B10"/>
      <c r="C10"/>
      <c r="D10"/>
      <c r="F10"/>
      <c r="G10"/>
      <c r="H10"/>
    </row>
    <row r="11" spans="2:8" ht="15" x14ac:dyDescent="0.2">
      <c r="B11"/>
      <c r="C11"/>
      <c r="D11"/>
      <c r="F11"/>
      <c r="G11"/>
      <c r="H11"/>
    </row>
    <row r="12" spans="2:8" ht="15" x14ac:dyDescent="0.2">
      <c r="B12"/>
      <c r="C12"/>
      <c r="D12"/>
      <c r="F12"/>
      <c r="G12"/>
      <c r="H12"/>
    </row>
    <row r="13" spans="2:8" ht="15" x14ac:dyDescent="0.2">
      <c r="B13"/>
      <c r="C13"/>
      <c r="D13"/>
      <c r="F13"/>
      <c r="G13"/>
      <c r="H13"/>
    </row>
    <row r="14" spans="2:8" ht="15" x14ac:dyDescent="0.2">
      <c r="B14"/>
      <c r="C14"/>
      <c r="D14"/>
      <c r="F14"/>
      <c r="G14"/>
      <c r="H14"/>
    </row>
    <row r="15" spans="2:8" ht="15" x14ac:dyDescent="0.2">
      <c r="B15"/>
      <c r="C15"/>
      <c r="D15"/>
      <c r="F15"/>
      <c r="G15"/>
      <c r="H15"/>
    </row>
    <row r="16" spans="2:8" ht="15" x14ac:dyDescent="0.2">
      <c r="B16"/>
      <c r="C16"/>
      <c r="D16"/>
      <c r="F16"/>
      <c r="G16"/>
      <c r="H16"/>
    </row>
    <row r="17" spans="2:8" ht="15" x14ac:dyDescent="0.2">
      <c r="B17"/>
      <c r="C17"/>
      <c r="D17"/>
      <c r="F17"/>
      <c r="G17"/>
      <c r="H17"/>
    </row>
    <row r="18" spans="2:8" ht="15" x14ac:dyDescent="0.2">
      <c r="B18"/>
      <c r="C18"/>
      <c r="D18"/>
      <c r="F18"/>
      <c r="G18"/>
      <c r="H18"/>
    </row>
    <row r="19" spans="2:8" ht="15" x14ac:dyDescent="0.2">
      <c r="B19"/>
      <c r="C19"/>
      <c r="D19"/>
      <c r="F19"/>
      <c r="G19"/>
      <c r="H19"/>
    </row>
    <row r="20" spans="2:8" ht="15" x14ac:dyDescent="0.2">
      <c r="B20"/>
      <c r="C20"/>
      <c r="D20"/>
      <c r="F20"/>
      <c r="G20"/>
      <c r="H20"/>
    </row>
    <row r="21" spans="2:8" ht="15" x14ac:dyDescent="0.2">
      <c r="B21"/>
      <c r="C21"/>
      <c r="D21"/>
      <c r="F21"/>
      <c r="G21"/>
      <c r="H21"/>
    </row>
    <row r="22" spans="2:8" ht="15" x14ac:dyDescent="0.2">
      <c r="B22"/>
      <c r="C22"/>
      <c r="D22"/>
      <c r="F22"/>
      <c r="G22"/>
      <c r="H22"/>
    </row>
    <row r="23" spans="2:8" ht="15" x14ac:dyDescent="0.2">
      <c r="B23"/>
      <c r="C23"/>
      <c r="D23"/>
      <c r="F23"/>
      <c r="G23"/>
      <c r="H23"/>
    </row>
    <row r="24" spans="2:8" ht="15" x14ac:dyDescent="0.2">
      <c r="B24"/>
      <c r="C24"/>
      <c r="D24"/>
      <c r="F24"/>
      <c r="G24"/>
      <c r="H24"/>
    </row>
    <row r="25" spans="2:8" ht="15" x14ac:dyDescent="0.2">
      <c r="B25"/>
      <c r="C25"/>
      <c r="D25"/>
      <c r="F25"/>
      <c r="G25"/>
      <c r="H25"/>
    </row>
    <row r="26" spans="2:8" ht="15" x14ac:dyDescent="0.2">
      <c r="B26"/>
      <c r="C26"/>
      <c r="D26"/>
      <c r="F26"/>
      <c r="G26"/>
      <c r="H26"/>
    </row>
    <row r="27" spans="2:8" ht="15" x14ac:dyDescent="0.2">
      <c r="B27"/>
      <c r="C27"/>
      <c r="D27"/>
      <c r="F27"/>
      <c r="G27"/>
      <c r="H27"/>
    </row>
    <row r="28" spans="2:8" ht="15" x14ac:dyDescent="0.2">
      <c r="B28"/>
      <c r="C28"/>
      <c r="D28"/>
      <c r="F28"/>
      <c r="G28"/>
      <c r="H28"/>
    </row>
    <row r="29" spans="2:8" ht="15" x14ac:dyDescent="0.2">
      <c r="B29"/>
      <c r="C29"/>
      <c r="D29"/>
      <c r="F29"/>
      <c r="G29"/>
      <c r="H29"/>
    </row>
    <row r="30" spans="2:8" ht="15" x14ac:dyDescent="0.2">
      <c r="B30"/>
      <c r="C30"/>
      <c r="D30"/>
      <c r="F30"/>
      <c r="G30"/>
      <c r="H30"/>
    </row>
    <row r="31" spans="2:8" ht="15" x14ac:dyDescent="0.2">
      <c r="B31"/>
      <c r="C31"/>
      <c r="D31"/>
      <c r="F31"/>
      <c r="G31"/>
      <c r="H31"/>
    </row>
    <row r="32" spans="2:8" ht="15" x14ac:dyDescent="0.2">
      <c r="B32"/>
      <c r="C32"/>
      <c r="D32"/>
      <c r="F32"/>
      <c r="G32"/>
      <c r="H32"/>
    </row>
    <row r="33" spans="2:8" ht="15" x14ac:dyDescent="0.2">
      <c r="B33"/>
      <c r="C33"/>
      <c r="D33"/>
      <c r="F33"/>
      <c r="G33"/>
      <c r="H33"/>
    </row>
    <row r="34" spans="2:8" ht="15" x14ac:dyDescent="0.2">
      <c r="F34"/>
      <c r="G34"/>
      <c r="H34"/>
    </row>
  </sheetData>
  <pageMargins left="0.7" right="0.7" top="0.75" bottom="0.75" header="0.3" footer="0.3"/>
  <pageSetup orientation="portrait" r:id="rId3"/>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P50"/>
  <sheetViews>
    <sheetView zoomScaleNormal="100" workbookViewId="0">
      <pane xSplit="4" ySplit="1" topLeftCell="E3" activePane="bottomRight" state="frozen"/>
      <selection pane="topRight" activeCell="E1" sqref="E1"/>
      <selection pane="bottomLeft" activeCell="A2" sqref="A2"/>
      <selection pane="bottomRight" activeCell="D8" sqref="D8"/>
    </sheetView>
  </sheetViews>
  <sheetFormatPr baseColWidth="10" defaultColWidth="16.6640625" defaultRowHeight="15" x14ac:dyDescent="0.2"/>
  <cols>
    <col min="1" max="1" width="16.6640625" style="126"/>
    <col min="2" max="2" width="20.6640625" style="126" bestFit="1" customWidth="1"/>
    <col min="3" max="35" width="16.6640625" style="126"/>
    <col min="36" max="38" width="16.6640625" style="121"/>
    <col min="39" max="45" width="16.6640625" style="126"/>
    <col min="46" max="55" width="16.6640625" style="121"/>
    <col min="56" max="62" width="16.6640625" style="126"/>
    <col min="63" max="66" width="16.6640625" style="121"/>
    <col min="67" max="67" width="16.6640625" style="126"/>
    <col min="68" max="69" width="16.6640625" style="121"/>
    <col min="70" max="70" width="16.6640625" style="126"/>
    <col min="71" max="71" width="16.6640625" style="121"/>
    <col min="72" max="80" width="16.6640625" style="126"/>
    <col min="81" max="94" width="16.6640625" style="121"/>
    <col min="95" max="16384" width="16.6640625" style="126"/>
  </cols>
  <sheetData>
    <row r="1" spans="1:73" s="154" customFormat="1" ht="39.75" customHeight="1" x14ac:dyDescent="0.2">
      <c r="A1" s="146" t="s">
        <v>427</v>
      </c>
      <c r="B1" s="146" t="s">
        <v>374</v>
      </c>
      <c r="C1" s="146" t="s">
        <v>0</v>
      </c>
      <c r="D1" s="146" t="s">
        <v>1</v>
      </c>
      <c r="E1" s="146" t="s">
        <v>2</v>
      </c>
      <c r="F1" s="146" t="s">
        <v>3</v>
      </c>
      <c r="G1" s="146" t="s">
        <v>4</v>
      </c>
      <c r="H1" s="146" t="s">
        <v>5</v>
      </c>
      <c r="I1" s="146" t="s">
        <v>6</v>
      </c>
      <c r="J1" s="146" t="s">
        <v>7</v>
      </c>
      <c r="K1" s="146" t="s">
        <v>8</v>
      </c>
      <c r="L1" s="146" t="s">
        <v>9</v>
      </c>
      <c r="M1" s="146" t="s">
        <v>10</v>
      </c>
      <c r="N1" s="146" t="s">
        <v>11</v>
      </c>
      <c r="O1" s="146" t="s">
        <v>12</v>
      </c>
      <c r="P1" s="146" t="s">
        <v>13</v>
      </c>
      <c r="Q1" s="146" t="s">
        <v>14</v>
      </c>
      <c r="R1" s="146" t="s">
        <v>15</v>
      </c>
      <c r="S1" s="146" t="s">
        <v>16</v>
      </c>
      <c r="T1" s="147" t="s">
        <v>35</v>
      </c>
      <c r="U1" s="147" t="s">
        <v>36</v>
      </c>
      <c r="V1" s="147" t="s">
        <v>37</v>
      </c>
      <c r="W1" s="147" t="s">
        <v>38</v>
      </c>
      <c r="X1" s="147" t="s">
        <v>39</v>
      </c>
      <c r="Y1" s="147" t="s">
        <v>40</v>
      </c>
      <c r="Z1" s="147" t="s">
        <v>41</v>
      </c>
      <c r="AA1" s="147" t="s">
        <v>42</v>
      </c>
      <c r="AB1" s="147" t="s">
        <v>43</v>
      </c>
      <c r="AC1" s="147" t="s">
        <v>44</v>
      </c>
      <c r="AD1" s="147" t="s">
        <v>45</v>
      </c>
      <c r="AE1" s="147" t="s">
        <v>46</v>
      </c>
      <c r="AF1" s="147" t="s">
        <v>47</v>
      </c>
      <c r="AG1" s="147" t="s">
        <v>48</v>
      </c>
      <c r="AH1" s="146" t="s">
        <v>17</v>
      </c>
      <c r="AI1" s="146" t="s">
        <v>18</v>
      </c>
      <c r="AJ1" s="148" t="s">
        <v>239</v>
      </c>
      <c r="AK1" s="148" t="s">
        <v>240</v>
      </c>
      <c r="AL1" s="148" t="s">
        <v>241</v>
      </c>
      <c r="AM1" s="146" t="s">
        <v>245</v>
      </c>
      <c r="AN1" s="149" t="s">
        <v>248</v>
      </c>
      <c r="AO1" s="149" t="s">
        <v>249</v>
      </c>
      <c r="AP1" s="149" t="s">
        <v>250</v>
      </c>
      <c r="AQ1" s="149" t="s">
        <v>255</v>
      </c>
      <c r="AR1" s="146" t="s">
        <v>19</v>
      </c>
      <c r="AS1" s="150" t="s">
        <v>20</v>
      </c>
      <c r="AT1" s="151" t="s">
        <v>270</v>
      </c>
      <c r="AU1" s="151" t="s">
        <v>271</v>
      </c>
      <c r="AV1" s="151" t="s">
        <v>272</v>
      </c>
      <c r="AW1" s="151" t="s">
        <v>273</v>
      </c>
      <c r="AX1" s="151" t="s">
        <v>274</v>
      </c>
      <c r="AY1" s="151" t="s">
        <v>275</v>
      </c>
      <c r="AZ1" s="151" t="s">
        <v>276</v>
      </c>
      <c r="BA1" s="151" t="s">
        <v>277</v>
      </c>
      <c r="BB1" s="151" t="s">
        <v>278</v>
      </c>
      <c r="BC1" s="151" t="s">
        <v>279</v>
      </c>
      <c r="BD1" s="146" t="s">
        <v>21</v>
      </c>
      <c r="BE1" s="146" t="s">
        <v>22</v>
      </c>
      <c r="BF1" s="146" t="s">
        <v>23</v>
      </c>
      <c r="BG1" s="146" t="s">
        <v>296</v>
      </c>
      <c r="BH1" s="146" t="s">
        <v>24</v>
      </c>
      <c r="BI1" s="146" t="s">
        <v>25</v>
      </c>
      <c r="BJ1" s="146" t="s">
        <v>26</v>
      </c>
      <c r="BK1" s="146" t="s">
        <v>356</v>
      </c>
      <c r="BL1" s="146" t="s">
        <v>27</v>
      </c>
      <c r="BM1" s="146" t="s">
        <v>28</v>
      </c>
      <c r="BN1" s="146" t="s">
        <v>29</v>
      </c>
      <c r="BO1" s="147" t="s">
        <v>336</v>
      </c>
      <c r="BP1" s="147" t="s">
        <v>337</v>
      </c>
      <c r="BQ1" s="152" t="s">
        <v>30</v>
      </c>
      <c r="BR1" s="153" t="s">
        <v>31</v>
      </c>
      <c r="BS1" s="148" t="s">
        <v>32</v>
      </c>
      <c r="BT1" s="146" t="s">
        <v>33</v>
      </c>
      <c r="BU1" s="146" t="s">
        <v>34</v>
      </c>
    </row>
    <row r="2" spans="1:73" s="131" customFormat="1" ht="14" x14ac:dyDescent="0.2">
      <c r="A2" s="130" t="s">
        <v>343</v>
      </c>
      <c r="B2" s="130" t="s">
        <v>375</v>
      </c>
      <c r="C2" s="133" t="s">
        <v>152</v>
      </c>
      <c r="D2" s="133" t="s">
        <v>437</v>
      </c>
      <c r="E2" s="133" t="s">
        <v>153</v>
      </c>
      <c r="F2" s="133" t="s">
        <v>78</v>
      </c>
      <c r="G2" s="133" t="s">
        <v>79</v>
      </c>
      <c r="H2" s="133" t="s">
        <v>346</v>
      </c>
      <c r="I2" s="132" t="s">
        <v>55</v>
      </c>
      <c r="J2" s="132" t="s">
        <v>55</v>
      </c>
      <c r="K2" s="132" t="s">
        <v>154</v>
      </c>
      <c r="L2" s="132" t="s">
        <v>55</v>
      </c>
      <c r="M2" s="132" t="s">
        <v>154</v>
      </c>
      <c r="N2" s="132" t="s">
        <v>56</v>
      </c>
      <c r="O2" s="132"/>
      <c r="P2" s="132" t="s">
        <v>56</v>
      </c>
      <c r="Q2" s="132" t="s">
        <v>56</v>
      </c>
      <c r="R2" s="132" t="s">
        <v>56</v>
      </c>
      <c r="S2" s="132"/>
      <c r="T2" s="132"/>
      <c r="U2" s="134"/>
      <c r="V2" s="134"/>
      <c r="W2" s="134"/>
      <c r="X2" s="134"/>
      <c r="Y2" s="134"/>
      <c r="Z2" s="134"/>
      <c r="AA2" s="134"/>
      <c r="AB2" s="134"/>
      <c r="AC2" s="134"/>
      <c r="AD2" s="134"/>
      <c r="AE2" s="134"/>
      <c r="AF2" s="134"/>
      <c r="AG2" s="134"/>
      <c r="AH2" s="132" t="s">
        <v>56</v>
      </c>
      <c r="AI2" s="132"/>
      <c r="AM2" s="132" t="s">
        <v>59</v>
      </c>
      <c r="AN2" s="132" t="s">
        <v>97</v>
      </c>
      <c r="AO2" s="132"/>
      <c r="AP2" s="132"/>
      <c r="AQ2" s="132"/>
      <c r="AR2" s="132" t="s">
        <v>55</v>
      </c>
      <c r="AS2" s="132" t="s">
        <v>155</v>
      </c>
      <c r="AT2" s="131" t="s">
        <v>262</v>
      </c>
      <c r="AU2" s="131" t="s">
        <v>267</v>
      </c>
      <c r="BD2" s="132" t="s">
        <v>56</v>
      </c>
      <c r="BE2" s="132" t="s">
        <v>56</v>
      </c>
      <c r="BF2" s="132" t="s">
        <v>56</v>
      </c>
      <c r="BG2" s="132" t="s">
        <v>56</v>
      </c>
      <c r="BH2" s="132"/>
      <c r="BI2" s="132" t="s">
        <v>56</v>
      </c>
      <c r="BJ2" s="132"/>
      <c r="BK2" s="132"/>
      <c r="BL2" s="132" t="s">
        <v>56</v>
      </c>
      <c r="BM2" s="132" t="s">
        <v>56</v>
      </c>
      <c r="BN2" s="132"/>
      <c r="BO2" s="132" t="s">
        <v>55</v>
      </c>
      <c r="BP2" s="132" t="s">
        <v>304</v>
      </c>
      <c r="BQ2" s="131">
        <v>3</v>
      </c>
      <c r="BR2" s="131">
        <v>7</v>
      </c>
      <c r="BS2" s="131">
        <v>7</v>
      </c>
      <c r="BT2" s="132" t="s">
        <v>392</v>
      </c>
      <c r="BU2" s="132" t="s">
        <v>402</v>
      </c>
    </row>
    <row r="3" spans="1:73" s="131" customFormat="1" ht="14" x14ac:dyDescent="0.2">
      <c r="A3" s="130" t="s">
        <v>343</v>
      </c>
      <c r="B3" s="130" t="s">
        <v>375</v>
      </c>
      <c r="C3" s="133" t="s">
        <v>152</v>
      </c>
      <c r="D3" s="133" t="s">
        <v>156</v>
      </c>
      <c r="E3" s="133" t="s">
        <v>157</v>
      </c>
      <c r="F3" s="133" t="s">
        <v>78</v>
      </c>
      <c r="G3" s="133" t="s">
        <v>79</v>
      </c>
      <c r="H3" s="133" t="s">
        <v>346</v>
      </c>
      <c r="I3" s="132" t="s">
        <v>55</v>
      </c>
      <c r="J3" s="132" t="s">
        <v>55</v>
      </c>
      <c r="K3" s="132" t="s">
        <v>154</v>
      </c>
      <c r="L3" s="132" t="s">
        <v>55</v>
      </c>
      <c r="M3" s="132" t="s">
        <v>154</v>
      </c>
      <c r="N3" s="132" t="s">
        <v>56</v>
      </c>
      <c r="O3" s="132"/>
      <c r="P3" s="132" t="s">
        <v>55</v>
      </c>
      <c r="Q3" s="132" t="s">
        <v>55</v>
      </c>
      <c r="R3" s="132" t="s">
        <v>55</v>
      </c>
      <c r="S3" s="132" t="s">
        <v>158</v>
      </c>
      <c r="T3" s="132" t="s">
        <v>64</v>
      </c>
      <c r="U3" s="131" t="s">
        <v>65</v>
      </c>
      <c r="V3" s="131" t="s">
        <v>63</v>
      </c>
      <c r="W3" s="131" t="s">
        <v>70</v>
      </c>
      <c r="X3" s="134"/>
      <c r="Y3" s="134"/>
      <c r="Z3" s="134"/>
      <c r="AA3" s="134"/>
      <c r="AB3" s="134"/>
      <c r="AC3" s="134"/>
      <c r="AD3" s="134"/>
      <c r="AE3" s="134"/>
      <c r="AF3" s="134"/>
      <c r="AG3" s="134"/>
      <c r="AH3" s="132" t="s">
        <v>56</v>
      </c>
      <c r="AI3" s="132"/>
      <c r="AM3" s="132" t="s">
        <v>91</v>
      </c>
      <c r="AN3" s="132" t="s">
        <v>97</v>
      </c>
      <c r="AO3" s="132"/>
      <c r="AP3" s="132"/>
      <c r="AQ3" s="132"/>
      <c r="AR3" s="132" t="s">
        <v>56</v>
      </c>
      <c r="AS3" s="132"/>
      <c r="BD3" s="132" t="s">
        <v>56</v>
      </c>
      <c r="BE3" s="132" t="s">
        <v>55</v>
      </c>
      <c r="BF3" s="132" t="s">
        <v>55</v>
      </c>
      <c r="BG3" s="132" t="s">
        <v>56</v>
      </c>
      <c r="BH3" s="132"/>
      <c r="BI3" s="132" t="s">
        <v>56</v>
      </c>
      <c r="BJ3" s="132"/>
      <c r="BK3" s="132"/>
      <c r="BL3" s="132" t="s">
        <v>56</v>
      </c>
      <c r="BM3" s="132" t="s">
        <v>56</v>
      </c>
      <c r="BN3" s="132"/>
      <c r="BO3" s="132" t="s">
        <v>55</v>
      </c>
      <c r="BP3" s="132" t="s">
        <v>304</v>
      </c>
      <c r="BQ3" s="131">
        <v>3</v>
      </c>
      <c r="BR3" s="131">
        <v>7</v>
      </c>
      <c r="BS3" s="131">
        <v>7</v>
      </c>
      <c r="BT3" s="132" t="s">
        <v>393</v>
      </c>
      <c r="BU3" s="132" t="s">
        <v>403</v>
      </c>
    </row>
    <row r="4" spans="1:73" s="131" customFormat="1" ht="14" x14ac:dyDescent="0.2">
      <c r="A4" s="130" t="s">
        <v>343</v>
      </c>
      <c r="B4" s="130" t="s">
        <v>375</v>
      </c>
      <c r="C4" s="133" t="s">
        <v>152</v>
      </c>
      <c r="D4" s="133" t="s">
        <v>331</v>
      </c>
      <c r="E4" s="133" t="s">
        <v>172</v>
      </c>
      <c r="F4" s="133" t="s">
        <v>78</v>
      </c>
      <c r="G4" s="133" t="s">
        <v>53</v>
      </c>
      <c r="H4" s="133" t="s">
        <v>346</v>
      </c>
      <c r="I4" s="132" t="s">
        <v>55</v>
      </c>
      <c r="J4" s="132" t="s">
        <v>55</v>
      </c>
      <c r="K4" s="132" t="s">
        <v>154</v>
      </c>
      <c r="L4" s="132" t="s">
        <v>55</v>
      </c>
      <c r="M4" s="132" t="s">
        <v>154</v>
      </c>
      <c r="N4" s="132" t="s">
        <v>56</v>
      </c>
      <c r="O4" s="132"/>
      <c r="P4" s="132" t="s">
        <v>56</v>
      </c>
      <c r="Q4" s="132" t="s">
        <v>55</v>
      </c>
      <c r="R4" s="132" t="s">
        <v>55</v>
      </c>
      <c r="S4" s="132" t="s">
        <v>63</v>
      </c>
      <c r="T4" s="132" t="s">
        <v>63</v>
      </c>
      <c r="U4" s="134"/>
      <c r="V4" s="134"/>
      <c r="W4" s="134"/>
      <c r="X4" s="134"/>
      <c r="Y4" s="134"/>
      <c r="Z4" s="134"/>
      <c r="AA4" s="134"/>
      <c r="AB4" s="134"/>
      <c r="AC4" s="134"/>
      <c r="AD4" s="134"/>
      <c r="AE4" s="134"/>
      <c r="AF4" s="134"/>
      <c r="AG4" s="134"/>
      <c r="AH4" s="132" t="s">
        <v>56</v>
      </c>
      <c r="AI4" s="132"/>
      <c r="AM4" s="132" t="s">
        <v>91</v>
      </c>
      <c r="AN4" s="132" t="s">
        <v>144</v>
      </c>
      <c r="AO4" s="132"/>
      <c r="AP4" s="132"/>
      <c r="AQ4" s="132"/>
      <c r="AR4" s="132" t="s">
        <v>56</v>
      </c>
      <c r="AS4" s="132"/>
      <c r="BD4" s="132" t="s">
        <v>56</v>
      </c>
      <c r="BE4" s="132" t="s">
        <v>56</v>
      </c>
      <c r="BF4" s="132" t="s">
        <v>56</v>
      </c>
      <c r="BG4" s="132" t="s">
        <v>56</v>
      </c>
      <c r="BH4" s="132"/>
      <c r="BI4" s="132" t="s">
        <v>56</v>
      </c>
      <c r="BJ4" s="132"/>
      <c r="BK4" s="132"/>
      <c r="BL4" s="132" t="s">
        <v>55</v>
      </c>
      <c r="BM4" s="132" t="s">
        <v>56</v>
      </c>
      <c r="BN4" s="132"/>
      <c r="BO4" s="132" t="s">
        <v>55</v>
      </c>
      <c r="BP4" s="132" t="s">
        <v>304</v>
      </c>
      <c r="BQ4" s="131">
        <v>3</v>
      </c>
      <c r="BR4" s="131">
        <v>8</v>
      </c>
      <c r="BS4" s="131">
        <v>7</v>
      </c>
      <c r="BT4" s="132" t="s">
        <v>406</v>
      </c>
      <c r="BU4" s="132" t="s">
        <v>180</v>
      </c>
    </row>
    <row r="5" spans="1:73" s="131" customFormat="1" ht="14" x14ac:dyDescent="0.2">
      <c r="A5" s="130" t="s">
        <v>343</v>
      </c>
      <c r="B5" s="130" t="s">
        <v>375</v>
      </c>
      <c r="C5" s="133" t="s">
        <v>152</v>
      </c>
      <c r="D5" s="133" t="s">
        <v>134</v>
      </c>
      <c r="E5" s="133" t="s">
        <v>173</v>
      </c>
      <c r="F5" s="133" t="s">
        <v>78</v>
      </c>
      <c r="G5" s="133" t="s">
        <v>79</v>
      </c>
      <c r="H5" s="133" t="s">
        <v>346</v>
      </c>
      <c r="I5" s="132" t="s">
        <v>55</v>
      </c>
      <c r="J5" s="132" t="s">
        <v>55</v>
      </c>
      <c r="K5" s="132" t="s">
        <v>154</v>
      </c>
      <c r="L5" s="132" t="s">
        <v>55</v>
      </c>
      <c r="M5" s="132" t="s">
        <v>154</v>
      </c>
      <c r="N5" s="132" t="s">
        <v>55</v>
      </c>
      <c r="O5" s="132" t="s">
        <v>174</v>
      </c>
      <c r="P5" s="132" t="s">
        <v>55</v>
      </c>
      <c r="Q5" s="132" t="s">
        <v>55</v>
      </c>
      <c r="R5" s="132" t="s">
        <v>55</v>
      </c>
      <c r="S5" s="132" t="s">
        <v>175</v>
      </c>
      <c r="T5" s="132" t="s">
        <v>63</v>
      </c>
      <c r="U5" s="131" t="s">
        <v>64</v>
      </c>
      <c r="V5" s="131" t="s">
        <v>67</v>
      </c>
      <c r="W5" s="131" t="s">
        <v>69</v>
      </c>
      <c r="X5" s="131" t="s">
        <v>70</v>
      </c>
      <c r="Y5" s="131" t="s">
        <v>74</v>
      </c>
      <c r="Z5" s="134"/>
      <c r="AA5" s="134"/>
      <c r="AB5" s="134"/>
      <c r="AC5" s="134"/>
      <c r="AD5" s="134"/>
      <c r="AE5" s="134"/>
      <c r="AF5" s="134"/>
      <c r="AG5" s="134"/>
      <c r="AH5" s="132" t="s">
        <v>55</v>
      </c>
      <c r="AI5" s="132" t="s">
        <v>176</v>
      </c>
      <c r="AJ5" s="131" t="s">
        <v>170</v>
      </c>
      <c r="AK5" s="131" t="s">
        <v>147</v>
      </c>
      <c r="AM5" s="132" t="s">
        <v>91</v>
      </c>
      <c r="AN5" s="132" t="s">
        <v>97</v>
      </c>
      <c r="AO5" s="132"/>
      <c r="AP5" s="132"/>
      <c r="AQ5" s="132"/>
      <c r="AR5" s="132" t="s">
        <v>55</v>
      </c>
      <c r="AS5" s="132" t="s">
        <v>177</v>
      </c>
      <c r="AT5" s="131" t="s">
        <v>261</v>
      </c>
      <c r="AU5" s="131" t="s">
        <v>262</v>
      </c>
      <c r="AV5" s="131" t="s">
        <v>264</v>
      </c>
      <c r="AW5" s="131" t="s">
        <v>265</v>
      </c>
      <c r="AX5" s="131" t="s">
        <v>267</v>
      </c>
      <c r="AY5" s="131" t="s">
        <v>268</v>
      </c>
      <c r="BD5" s="132" t="s">
        <v>55</v>
      </c>
      <c r="BE5" s="132" t="s">
        <v>55</v>
      </c>
      <c r="BF5" s="132" t="s">
        <v>55</v>
      </c>
      <c r="BG5" s="132" t="s">
        <v>55</v>
      </c>
      <c r="BH5" s="132"/>
      <c r="BI5" s="132" t="s">
        <v>56</v>
      </c>
      <c r="BJ5" s="132"/>
      <c r="BK5" s="132"/>
      <c r="BL5" s="132" t="s">
        <v>56</v>
      </c>
      <c r="BM5" s="131" t="s">
        <v>55</v>
      </c>
      <c r="BN5" s="132"/>
      <c r="BO5" s="132" t="s">
        <v>55</v>
      </c>
      <c r="BP5" s="132" t="s">
        <v>304</v>
      </c>
      <c r="BQ5" s="131">
        <v>3</v>
      </c>
      <c r="BR5" s="131">
        <v>7</v>
      </c>
      <c r="BS5" s="131">
        <v>7</v>
      </c>
      <c r="BT5" s="132" t="s">
        <v>407</v>
      </c>
      <c r="BU5" s="132" t="s">
        <v>408</v>
      </c>
    </row>
    <row r="6" spans="1:73" s="131" customFormat="1" ht="14" x14ac:dyDescent="0.2">
      <c r="A6" s="130" t="s">
        <v>343</v>
      </c>
      <c r="B6" s="130" t="s">
        <v>375</v>
      </c>
      <c r="C6" s="133" t="s">
        <v>152</v>
      </c>
      <c r="D6" s="133" t="s">
        <v>94</v>
      </c>
      <c r="E6" s="133" t="s">
        <v>183</v>
      </c>
      <c r="F6" s="133" t="s">
        <v>78</v>
      </c>
      <c r="G6" s="133" t="s">
        <v>79</v>
      </c>
      <c r="H6" s="133" t="s">
        <v>346</v>
      </c>
      <c r="I6" s="132" t="s">
        <v>55</v>
      </c>
      <c r="J6" s="132" t="s">
        <v>55</v>
      </c>
      <c r="K6" s="132" t="s">
        <v>154</v>
      </c>
      <c r="L6" s="132" t="s">
        <v>56</v>
      </c>
      <c r="M6" s="132" t="s">
        <v>154</v>
      </c>
      <c r="N6" s="132" t="s">
        <v>56</v>
      </c>
      <c r="O6" s="132"/>
      <c r="P6" s="132" t="s">
        <v>56</v>
      </c>
      <c r="Q6" s="132" t="s">
        <v>56</v>
      </c>
      <c r="R6" s="132" t="s">
        <v>55</v>
      </c>
      <c r="S6" s="132" t="s">
        <v>184</v>
      </c>
      <c r="T6" s="132" t="s">
        <v>63</v>
      </c>
      <c r="U6" s="131" t="s">
        <v>64</v>
      </c>
      <c r="V6" s="131" t="s">
        <v>67</v>
      </c>
      <c r="W6" s="131" t="s">
        <v>69</v>
      </c>
      <c r="X6" s="131" t="s">
        <v>227</v>
      </c>
      <c r="Y6" s="134"/>
      <c r="Z6" s="134"/>
      <c r="AA6" s="134"/>
      <c r="AB6" s="134"/>
      <c r="AC6" s="134"/>
      <c r="AD6" s="134"/>
      <c r="AE6" s="134"/>
      <c r="AF6" s="134"/>
      <c r="AG6" s="134"/>
      <c r="AH6" s="132" t="s">
        <v>56</v>
      </c>
      <c r="AI6" s="132"/>
      <c r="AM6" s="132" t="s">
        <v>91</v>
      </c>
      <c r="AN6" s="132" t="s">
        <v>144</v>
      </c>
      <c r="AO6" s="132"/>
      <c r="AP6" s="132"/>
      <c r="AQ6" s="132"/>
      <c r="AR6" s="132" t="s">
        <v>55</v>
      </c>
      <c r="AS6" s="132" t="s">
        <v>185</v>
      </c>
      <c r="AT6" s="131" t="s">
        <v>263</v>
      </c>
      <c r="AU6" s="131" t="s">
        <v>264</v>
      </c>
      <c r="AV6" s="131" t="s">
        <v>265</v>
      </c>
      <c r="AW6" s="131" t="s">
        <v>266</v>
      </c>
      <c r="AX6" s="131" t="s">
        <v>267</v>
      </c>
      <c r="AY6" s="131" t="s">
        <v>268</v>
      </c>
      <c r="AZ6" s="131" t="s">
        <v>269</v>
      </c>
      <c r="BD6" s="132" t="s">
        <v>55</v>
      </c>
      <c r="BE6" s="132" t="s">
        <v>56</v>
      </c>
      <c r="BF6" s="132" t="s">
        <v>55</v>
      </c>
      <c r="BG6" s="132" t="s">
        <v>56</v>
      </c>
      <c r="BH6" s="132"/>
      <c r="BI6" s="132" t="s">
        <v>56</v>
      </c>
      <c r="BJ6" s="132"/>
      <c r="BK6" s="132"/>
      <c r="BL6" s="132" t="s">
        <v>55</v>
      </c>
      <c r="BM6" s="131" t="s">
        <v>55</v>
      </c>
      <c r="BN6" s="132"/>
      <c r="BO6" s="132" t="s">
        <v>55</v>
      </c>
      <c r="BP6" s="132" t="s">
        <v>304</v>
      </c>
      <c r="BQ6" s="131">
        <v>4</v>
      </c>
      <c r="BR6" s="131">
        <v>7</v>
      </c>
      <c r="BS6" s="131">
        <v>8</v>
      </c>
      <c r="BT6" s="132" t="s">
        <v>415</v>
      </c>
      <c r="BU6" s="132" t="s">
        <v>416</v>
      </c>
    </row>
    <row r="7" spans="1:73" s="131" customFormat="1" ht="14" x14ac:dyDescent="0.2">
      <c r="A7" s="133" t="s">
        <v>345</v>
      </c>
      <c r="B7" s="133" t="s">
        <v>376</v>
      </c>
      <c r="C7" s="133" t="s">
        <v>440</v>
      </c>
      <c r="D7" s="133" t="s">
        <v>181</v>
      </c>
      <c r="E7" s="133" t="s">
        <v>182</v>
      </c>
      <c r="F7" s="133" t="s">
        <v>78</v>
      </c>
      <c r="G7" s="133" t="s">
        <v>79</v>
      </c>
      <c r="H7" s="133" t="s">
        <v>346</v>
      </c>
      <c r="I7" s="132" t="s">
        <v>55</v>
      </c>
      <c r="J7" s="132" t="s">
        <v>55</v>
      </c>
      <c r="K7" s="132" t="s">
        <v>154</v>
      </c>
      <c r="L7" s="132" t="s">
        <v>55</v>
      </c>
      <c r="M7" s="132" t="s">
        <v>154</v>
      </c>
      <c r="N7" s="132" t="s">
        <v>56</v>
      </c>
      <c r="O7" s="132"/>
      <c r="P7" s="132" t="s">
        <v>56</v>
      </c>
      <c r="Q7" s="132" t="s">
        <v>56</v>
      </c>
      <c r="R7" s="132" t="s">
        <v>56</v>
      </c>
      <c r="S7" s="132"/>
      <c r="T7" s="132"/>
      <c r="U7" s="132"/>
      <c r="V7" s="132"/>
      <c r="W7" s="132"/>
      <c r="X7" s="132"/>
      <c r="Y7" s="132"/>
      <c r="Z7" s="132"/>
      <c r="AA7" s="132"/>
      <c r="AB7" s="132"/>
      <c r="AC7" s="132"/>
      <c r="AD7" s="132"/>
      <c r="AE7" s="132"/>
      <c r="AF7" s="132"/>
      <c r="AG7" s="132"/>
      <c r="AH7" s="132" t="s">
        <v>56</v>
      </c>
      <c r="AI7" s="132"/>
      <c r="AM7" s="132" t="s">
        <v>59</v>
      </c>
      <c r="AN7" s="132" t="s">
        <v>97</v>
      </c>
      <c r="AO7" s="132"/>
      <c r="AP7" s="132"/>
      <c r="AQ7" s="132"/>
      <c r="AR7" s="132" t="s">
        <v>56</v>
      </c>
      <c r="AS7" s="132"/>
      <c r="BD7" s="132" t="s">
        <v>55</v>
      </c>
      <c r="BE7" s="132" t="s">
        <v>55</v>
      </c>
      <c r="BF7" s="132" t="s">
        <v>56</v>
      </c>
      <c r="BG7" s="132" t="s">
        <v>56</v>
      </c>
      <c r="BH7" s="132"/>
      <c r="BI7" s="132" t="s">
        <v>56</v>
      </c>
      <c r="BJ7" s="132"/>
      <c r="BK7" s="132"/>
      <c r="BL7" s="132" t="s">
        <v>55</v>
      </c>
      <c r="BM7" s="131" t="s">
        <v>55</v>
      </c>
      <c r="BN7" s="132"/>
      <c r="BO7" s="156" t="s">
        <v>55</v>
      </c>
      <c r="BP7" s="156" t="s">
        <v>304</v>
      </c>
      <c r="BQ7" s="131">
        <v>5</v>
      </c>
      <c r="BR7" s="131">
        <v>5</v>
      </c>
      <c r="BS7" s="131">
        <v>5</v>
      </c>
      <c r="BT7" s="132" t="s">
        <v>418</v>
      </c>
      <c r="BU7" s="132" t="s">
        <v>419</v>
      </c>
    </row>
    <row r="8" spans="1:73" s="131" customFormat="1" ht="14" x14ac:dyDescent="0.2">
      <c r="A8" s="133" t="s">
        <v>344</v>
      </c>
      <c r="B8" s="133" t="s">
        <v>376</v>
      </c>
      <c r="C8" s="133" t="s">
        <v>441</v>
      </c>
      <c r="D8" s="133" t="s">
        <v>178</v>
      </c>
      <c r="E8" s="133" t="s">
        <v>179</v>
      </c>
      <c r="F8" s="133" t="s">
        <v>78</v>
      </c>
      <c r="G8" s="133" t="s">
        <v>79</v>
      </c>
      <c r="H8" s="133" t="s">
        <v>346</v>
      </c>
      <c r="I8" s="132" t="s">
        <v>55</v>
      </c>
      <c r="J8" s="132" t="s">
        <v>55</v>
      </c>
      <c r="K8" s="132" t="s">
        <v>154</v>
      </c>
      <c r="L8" s="132" t="s">
        <v>55</v>
      </c>
      <c r="M8" s="132" t="s">
        <v>154</v>
      </c>
      <c r="N8" s="132" t="s">
        <v>56</v>
      </c>
      <c r="O8" s="132"/>
      <c r="P8" s="132" t="s">
        <v>55</v>
      </c>
      <c r="Q8" s="132" t="s">
        <v>56</v>
      </c>
      <c r="R8" s="132" t="s">
        <v>56</v>
      </c>
      <c r="S8" s="132"/>
      <c r="T8" s="132"/>
      <c r="U8" s="132"/>
      <c r="V8" s="132"/>
      <c r="W8" s="132"/>
      <c r="X8" s="132"/>
      <c r="Y8" s="132"/>
      <c r="Z8" s="132"/>
      <c r="AA8" s="132"/>
      <c r="AB8" s="132"/>
      <c r="AC8" s="132"/>
      <c r="AD8" s="132"/>
      <c r="AE8" s="132"/>
      <c r="AF8" s="132"/>
      <c r="AG8" s="132"/>
      <c r="AH8" s="132" t="s">
        <v>56</v>
      </c>
      <c r="AI8" s="132"/>
      <c r="AM8" s="132" t="s">
        <v>91</v>
      </c>
      <c r="AN8" s="132" t="s">
        <v>97</v>
      </c>
      <c r="AO8" s="132"/>
      <c r="AP8" s="132"/>
      <c r="AQ8" s="132"/>
      <c r="AR8" s="132" t="s">
        <v>55</v>
      </c>
      <c r="AS8" s="132" t="s">
        <v>177</v>
      </c>
      <c r="AT8" s="131" t="s">
        <v>261</v>
      </c>
      <c r="AU8" s="131" t="s">
        <v>262</v>
      </c>
      <c r="AV8" s="131" t="s">
        <v>264</v>
      </c>
      <c r="AW8" s="131" t="s">
        <v>265</v>
      </c>
      <c r="AX8" s="131" t="s">
        <v>267</v>
      </c>
      <c r="AY8" s="131" t="s">
        <v>268</v>
      </c>
      <c r="BD8" s="132" t="s">
        <v>55</v>
      </c>
      <c r="BE8" s="132" t="s">
        <v>55</v>
      </c>
      <c r="BF8" s="132" t="s">
        <v>56</v>
      </c>
      <c r="BG8" s="132" t="s">
        <v>56</v>
      </c>
      <c r="BH8" s="132"/>
      <c r="BI8" s="132" t="s">
        <v>56</v>
      </c>
      <c r="BJ8" s="132"/>
      <c r="BK8" s="132"/>
      <c r="BL8" s="132" t="s">
        <v>55</v>
      </c>
      <c r="BM8" s="131" t="s">
        <v>55</v>
      </c>
      <c r="BN8" s="132"/>
      <c r="BO8" s="156" t="s">
        <v>55</v>
      </c>
      <c r="BP8" s="156" t="s">
        <v>304</v>
      </c>
      <c r="BQ8" s="131">
        <v>4</v>
      </c>
      <c r="BR8" s="131">
        <v>8</v>
      </c>
      <c r="BS8" s="131">
        <v>8</v>
      </c>
      <c r="BT8" s="132" t="s">
        <v>421</v>
      </c>
      <c r="BU8" s="132" t="s">
        <v>422</v>
      </c>
    </row>
    <row r="9" spans="1:73" s="131" customFormat="1" ht="14" x14ac:dyDescent="0.2">
      <c r="A9" s="130" t="s">
        <v>343</v>
      </c>
      <c r="B9" s="130" t="s">
        <v>375</v>
      </c>
      <c r="C9" s="130" t="s">
        <v>49</v>
      </c>
      <c r="D9" s="130" t="s">
        <v>50</v>
      </c>
      <c r="E9" s="130" t="s">
        <v>51</v>
      </c>
      <c r="F9" s="130" t="s">
        <v>52</v>
      </c>
      <c r="G9" s="130" t="s">
        <v>53</v>
      </c>
      <c r="H9" s="130" t="s">
        <v>54</v>
      </c>
      <c r="I9" s="131" t="s">
        <v>55</v>
      </c>
      <c r="J9" s="131" t="s">
        <v>55</v>
      </c>
      <c r="K9" s="131" t="s">
        <v>55</v>
      </c>
      <c r="L9" s="131" t="s">
        <v>55</v>
      </c>
      <c r="M9" s="131" t="s">
        <v>55</v>
      </c>
      <c r="N9" s="131" t="s">
        <v>56</v>
      </c>
      <c r="P9" s="131" t="s">
        <v>55</v>
      </c>
      <c r="Q9" s="131" t="s">
        <v>55</v>
      </c>
      <c r="R9" s="131" t="s">
        <v>55</v>
      </c>
      <c r="S9" s="131" t="s">
        <v>57</v>
      </c>
      <c r="T9" s="131" t="s">
        <v>63</v>
      </c>
      <c r="U9" s="131" t="s">
        <v>64</v>
      </c>
      <c r="V9" s="131" t="s">
        <v>65</v>
      </c>
      <c r="W9" s="131" t="s">
        <v>66</v>
      </c>
      <c r="X9" s="131" t="s">
        <v>67</v>
      </c>
      <c r="Y9" s="131" t="s">
        <v>68</v>
      </c>
      <c r="Z9" s="131" t="s">
        <v>226</v>
      </c>
      <c r="AA9" s="131" t="s">
        <v>69</v>
      </c>
      <c r="AB9" s="131" t="s">
        <v>70</v>
      </c>
      <c r="AC9" s="131" t="s">
        <v>71</v>
      </c>
      <c r="AD9" s="131" t="s">
        <v>72</v>
      </c>
      <c r="AE9" s="131" t="s">
        <v>73</v>
      </c>
      <c r="AF9" s="131" t="s">
        <v>227</v>
      </c>
      <c r="AG9" s="131" t="s">
        <v>74</v>
      </c>
      <c r="AH9" s="131" t="s">
        <v>55</v>
      </c>
      <c r="AI9" s="131" t="s">
        <v>58</v>
      </c>
      <c r="AJ9" s="131" t="s">
        <v>189</v>
      </c>
      <c r="AM9" s="131" t="s">
        <v>59</v>
      </c>
      <c r="AN9" s="131" t="s">
        <v>144</v>
      </c>
      <c r="AO9" s="131" t="s">
        <v>251</v>
      </c>
      <c r="AR9" s="131" t="s">
        <v>55</v>
      </c>
      <c r="AS9" s="131" t="s">
        <v>60</v>
      </c>
      <c r="AT9" s="131" t="s">
        <v>260</v>
      </c>
      <c r="AU9" s="131" t="s">
        <v>261</v>
      </c>
      <c r="AV9" s="131" t="s">
        <v>262</v>
      </c>
      <c r="AW9" s="131" t="s">
        <v>263</v>
      </c>
      <c r="AX9" s="131" t="s">
        <v>264</v>
      </c>
      <c r="AY9" s="131" t="s">
        <v>265</v>
      </c>
      <c r="AZ9" s="131" t="s">
        <v>266</v>
      </c>
      <c r="BA9" s="131" t="s">
        <v>267</v>
      </c>
      <c r="BB9" s="131" t="s">
        <v>268</v>
      </c>
      <c r="BC9" s="131" t="s">
        <v>269</v>
      </c>
      <c r="BD9" s="131" t="s">
        <v>55</v>
      </c>
      <c r="BE9" s="131" t="s">
        <v>55</v>
      </c>
      <c r="BF9" s="131" t="s">
        <v>55</v>
      </c>
      <c r="BG9" s="131" t="s">
        <v>55</v>
      </c>
      <c r="BH9" s="131" t="s">
        <v>61</v>
      </c>
      <c r="BI9" s="131" t="s">
        <v>55</v>
      </c>
      <c r="BJ9" s="131" t="s">
        <v>55</v>
      </c>
      <c r="BK9" s="131" t="s">
        <v>62</v>
      </c>
      <c r="BL9" s="131" t="s">
        <v>55</v>
      </c>
      <c r="BM9" s="131" t="s">
        <v>55</v>
      </c>
      <c r="BN9" s="131" t="s">
        <v>55</v>
      </c>
      <c r="BO9" s="131" t="s">
        <v>55</v>
      </c>
      <c r="BP9" s="132" t="s">
        <v>304</v>
      </c>
      <c r="BQ9" s="131">
        <v>1</v>
      </c>
      <c r="BR9" s="131">
        <v>10</v>
      </c>
      <c r="BS9" s="131">
        <v>10</v>
      </c>
      <c r="BT9" s="131" t="s">
        <v>385</v>
      </c>
      <c r="BU9" s="131" t="s">
        <v>396</v>
      </c>
    </row>
    <row r="10" spans="1:73" s="131" customFormat="1" ht="14" x14ac:dyDescent="0.2">
      <c r="A10" s="130" t="s">
        <v>343</v>
      </c>
      <c r="B10" s="130" t="s">
        <v>375</v>
      </c>
      <c r="C10" s="133" t="s">
        <v>93</v>
      </c>
      <c r="D10" s="133" t="s">
        <v>94</v>
      </c>
      <c r="E10" s="133" t="s">
        <v>95</v>
      </c>
      <c r="F10" s="133" t="s">
        <v>78</v>
      </c>
      <c r="G10" s="133" t="s">
        <v>79</v>
      </c>
      <c r="H10" s="130" t="s">
        <v>54</v>
      </c>
      <c r="I10" s="132" t="s">
        <v>55</v>
      </c>
      <c r="J10" s="132" t="s">
        <v>56</v>
      </c>
      <c r="K10" s="132" t="s">
        <v>55</v>
      </c>
      <c r="L10" s="132" t="s">
        <v>55</v>
      </c>
      <c r="M10" s="132" t="s">
        <v>55</v>
      </c>
      <c r="N10" s="132" t="s">
        <v>56</v>
      </c>
      <c r="O10" s="132"/>
      <c r="P10" s="132" t="s">
        <v>55</v>
      </c>
      <c r="Q10" s="132" t="s">
        <v>55</v>
      </c>
      <c r="R10" s="132" t="s">
        <v>55</v>
      </c>
      <c r="S10" s="132" t="s">
        <v>96</v>
      </c>
      <c r="T10" s="132" t="s">
        <v>63</v>
      </c>
      <c r="U10" s="131" t="s">
        <v>64</v>
      </c>
      <c r="V10" s="131" t="s">
        <v>65</v>
      </c>
      <c r="W10" s="131" t="s">
        <v>66</v>
      </c>
      <c r="X10" s="131" t="s">
        <v>67</v>
      </c>
      <c r="Y10" s="131" t="s">
        <v>71</v>
      </c>
      <c r="Z10" s="131" t="s">
        <v>72</v>
      </c>
      <c r="AA10" s="131" t="s">
        <v>73</v>
      </c>
      <c r="AB10" s="131" t="s">
        <v>227</v>
      </c>
      <c r="AC10" s="134"/>
      <c r="AD10" s="134"/>
      <c r="AE10" s="134"/>
      <c r="AF10" s="134"/>
      <c r="AG10" s="134"/>
      <c r="AH10" s="132" t="s">
        <v>56</v>
      </c>
      <c r="AI10" s="132"/>
      <c r="AM10" s="132" t="s">
        <v>59</v>
      </c>
      <c r="AN10" s="132" t="s">
        <v>97</v>
      </c>
      <c r="AO10" s="132"/>
      <c r="AP10" s="132"/>
      <c r="AQ10" s="132"/>
      <c r="AR10" s="132" t="s">
        <v>55</v>
      </c>
      <c r="AS10" s="132" t="s">
        <v>98</v>
      </c>
      <c r="AT10" s="131" t="s">
        <v>260</v>
      </c>
      <c r="AU10" s="131" t="s">
        <v>262</v>
      </c>
      <c r="AV10" s="131" t="s">
        <v>263</v>
      </c>
      <c r="AW10" s="131" t="s">
        <v>265</v>
      </c>
      <c r="AX10" s="131" t="s">
        <v>266</v>
      </c>
      <c r="AY10" s="131" t="s">
        <v>267</v>
      </c>
      <c r="AZ10" s="131" t="s">
        <v>268</v>
      </c>
      <c r="BD10" s="132" t="s">
        <v>55</v>
      </c>
      <c r="BE10" s="132" t="s">
        <v>56</v>
      </c>
      <c r="BF10" s="132" t="s">
        <v>56</v>
      </c>
      <c r="BG10" s="132" t="s">
        <v>56</v>
      </c>
      <c r="BH10" s="132" t="s">
        <v>56</v>
      </c>
      <c r="BI10" s="132" t="s">
        <v>55</v>
      </c>
      <c r="BJ10" s="132" t="s">
        <v>56</v>
      </c>
      <c r="BK10" s="132"/>
      <c r="BL10" s="132" t="s">
        <v>55</v>
      </c>
      <c r="BM10" s="132" t="s">
        <v>56</v>
      </c>
      <c r="BN10" s="132" t="s">
        <v>55</v>
      </c>
      <c r="BO10" s="132" t="s">
        <v>55</v>
      </c>
      <c r="BP10" s="132" t="s">
        <v>304</v>
      </c>
      <c r="BQ10" s="131">
        <v>1</v>
      </c>
      <c r="BR10" s="131">
        <v>8</v>
      </c>
      <c r="BS10" s="131">
        <v>8</v>
      </c>
      <c r="BT10" s="132" t="s">
        <v>397</v>
      </c>
      <c r="BU10" s="132" t="s">
        <v>398</v>
      </c>
    </row>
    <row r="11" spans="1:73" s="131" customFormat="1" ht="14" x14ac:dyDescent="0.2">
      <c r="A11" s="130" t="s">
        <v>343</v>
      </c>
      <c r="B11" s="130" t="s">
        <v>375</v>
      </c>
      <c r="C11" s="133" t="s">
        <v>93</v>
      </c>
      <c r="D11" s="133" t="s">
        <v>99</v>
      </c>
      <c r="E11" s="133" t="s">
        <v>100</v>
      </c>
      <c r="F11" s="133" t="s">
        <v>78</v>
      </c>
      <c r="G11" s="133" t="s">
        <v>79</v>
      </c>
      <c r="H11" s="130" t="s">
        <v>54</v>
      </c>
      <c r="I11" s="132" t="s">
        <v>55</v>
      </c>
      <c r="J11" s="132" t="s">
        <v>56</v>
      </c>
      <c r="K11" s="132" t="s">
        <v>55</v>
      </c>
      <c r="L11" s="132" t="s">
        <v>56</v>
      </c>
      <c r="M11" s="132" t="s">
        <v>56</v>
      </c>
      <c r="N11" s="132" t="s">
        <v>56</v>
      </c>
      <c r="O11" s="132"/>
      <c r="P11" s="132" t="s">
        <v>56</v>
      </c>
      <c r="Q11" s="132" t="s">
        <v>56</v>
      </c>
      <c r="R11" s="132" t="s">
        <v>55</v>
      </c>
      <c r="S11" s="132" t="s">
        <v>101</v>
      </c>
      <c r="T11" s="132" t="s">
        <v>67</v>
      </c>
      <c r="U11" s="131" t="s">
        <v>70</v>
      </c>
      <c r="V11" s="131" t="s">
        <v>71</v>
      </c>
      <c r="W11" s="131" t="s">
        <v>227</v>
      </c>
      <c r="X11" s="134"/>
      <c r="Y11" s="134"/>
      <c r="Z11" s="134"/>
      <c r="AA11" s="134"/>
      <c r="AB11" s="134"/>
      <c r="AC11" s="134"/>
      <c r="AD11" s="134"/>
      <c r="AE11" s="134"/>
      <c r="AF11" s="134"/>
      <c r="AG11" s="134"/>
      <c r="AH11" s="132" t="s">
        <v>56</v>
      </c>
      <c r="AI11" s="132"/>
      <c r="AM11" s="132" t="s">
        <v>59</v>
      </c>
      <c r="AN11" s="132" t="s">
        <v>97</v>
      </c>
      <c r="AO11" s="132"/>
      <c r="AP11" s="132"/>
      <c r="AQ11" s="132"/>
      <c r="AR11" s="132" t="s">
        <v>56</v>
      </c>
      <c r="AS11" s="132"/>
      <c r="BD11" s="132" t="s">
        <v>55</v>
      </c>
      <c r="BE11" s="132" t="s">
        <v>56</v>
      </c>
      <c r="BF11" s="132" t="s">
        <v>55</v>
      </c>
      <c r="BG11" s="132" t="s">
        <v>56</v>
      </c>
      <c r="BH11" s="132" t="s">
        <v>61</v>
      </c>
      <c r="BI11" s="132" t="s">
        <v>55</v>
      </c>
      <c r="BJ11" s="132" t="s">
        <v>56</v>
      </c>
      <c r="BK11" s="132"/>
      <c r="BL11" s="132" t="s">
        <v>55</v>
      </c>
      <c r="BM11" s="131" t="s">
        <v>55</v>
      </c>
      <c r="BN11" s="132" t="s">
        <v>56</v>
      </c>
      <c r="BO11" s="132" t="s">
        <v>56</v>
      </c>
      <c r="BP11" s="132"/>
      <c r="BQ11" s="131">
        <v>1</v>
      </c>
      <c r="BR11" s="131">
        <v>5</v>
      </c>
      <c r="BS11" s="131">
        <v>4</v>
      </c>
      <c r="BT11" s="132" t="s">
        <v>412</v>
      </c>
      <c r="BU11" s="132" t="s">
        <v>102</v>
      </c>
    </row>
    <row r="12" spans="1:73" s="131" customFormat="1" ht="14" x14ac:dyDescent="0.2">
      <c r="A12" s="130" t="s">
        <v>343</v>
      </c>
      <c r="B12" s="130" t="s">
        <v>375</v>
      </c>
      <c r="C12" s="133" t="s">
        <v>103</v>
      </c>
      <c r="D12" s="133" t="s">
        <v>104</v>
      </c>
      <c r="E12" s="133" t="s">
        <v>105</v>
      </c>
      <c r="F12" s="133" t="s">
        <v>85</v>
      </c>
      <c r="G12" s="133" t="s">
        <v>53</v>
      </c>
      <c r="H12" s="133" t="s">
        <v>54</v>
      </c>
      <c r="I12" s="132" t="s">
        <v>55</v>
      </c>
      <c r="J12" s="132" t="s">
        <v>56</v>
      </c>
      <c r="K12" s="132" t="s">
        <v>55</v>
      </c>
      <c r="L12" s="132" t="s">
        <v>373</v>
      </c>
      <c r="M12" s="132" t="s">
        <v>55</v>
      </c>
      <c r="N12" s="132" t="s">
        <v>56</v>
      </c>
      <c r="O12" s="132"/>
      <c r="P12" s="132" t="s">
        <v>56</v>
      </c>
      <c r="Q12" s="132" t="s">
        <v>56</v>
      </c>
      <c r="R12" s="132" t="s">
        <v>55</v>
      </c>
      <c r="S12" s="132" t="s">
        <v>106</v>
      </c>
      <c r="T12" s="132" t="s">
        <v>64</v>
      </c>
      <c r="U12" s="131" t="s">
        <v>65</v>
      </c>
      <c r="V12" s="131" t="s">
        <v>66</v>
      </c>
      <c r="W12" s="131" t="s">
        <v>67</v>
      </c>
      <c r="X12" s="131" t="s">
        <v>71</v>
      </c>
      <c r="Y12" s="131" t="s">
        <v>72</v>
      </c>
      <c r="Z12" s="131" t="s">
        <v>73</v>
      </c>
      <c r="AA12" s="131" t="s">
        <v>227</v>
      </c>
      <c r="AB12" s="131" t="s">
        <v>74</v>
      </c>
      <c r="AC12" s="131" t="s">
        <v>228</v>
      </c>
      <c r="AD12" s="134"/>
      <c r="AE12" s="134"/>
      <c r="AF12" s="134"/>
      <c r="AG12" s="134"/>
      <c r="AH12" s="132" t="s">
        <v>56</v>
      </c>
      <c r="AI12" s="132"/>
      <c r="AM12" s="132" t="s">
        <v>59</v>
      </c>
      <c r="AN12" s="132" t="s">
        <v>97</v>
      </c>
      <c r="AO12" s="132"/>
      <c r="AP12" s="132"/>
      <c r="AQ12" s="132"/>
      <c r="AR12" s="132" t="s">
        <v>55</v>
      </c>
      <c r="AS12" s="132" t="s">
        <v>107</v>
      </c>
      <c r="AT12" s="131" t="s">
        <v>260</v>
      </c>
      <c r="AU12" s="131" t="s">
        <v>261</v>
      </c>
      <c r="AV12" s="131" t="s">
        <v>262</v>
      </c>
      <c r="AW12" s="131" t="s">
        <v>264</v>
      </c>
      <c r="AX12" s="131" t="s">
        <v>265</v>
      </c>
      <c r="AY12" s="131" t="s">
        <v>266</v>
      </c>
      <c r="AZ12" s="131" t="s">
        <v>268</v>
      </c>
      <c r="BA12" s="131" t="s">
        <v>269</v>
      </c>
      <c r="BD12" s="132" t="s">
        <v>55</v>
      </c>
      <c r="BE12" s="132" t="s">
        <v>56</v>
      </c>
      <c r="BF12" s="132" t="s">
        <v>56</v>
      </c>
      <c r="BG12" s="132" t="s">
        <v>56</v>
      </c>
      <c r="BH12" s="132" t="s">
        <v>56</v>
      </c>
      <c r="BI12" s="132" t="s">
        <v>55</v>
      </c>
      <c r="BJ12" s="132" t="s">
        <v>55</v>
      </c>
      <c r="BK12" s="132" t="s">
        <v>62</v>
      </c>
      <c r="BL12" s="132" t="s">
        <v>55</v>
      </c>
      <c r="BM12" s="132" t="s">
        <v>56</v>
      </c>
      <c r="BN12" s="132" t="s">
        <v>55</v>
      </c>
      <c r="BO12" s="132" t="s">
        <v>55</v>
      </c>
      <c r="BP12" s="132" t="s">
        <v>305</v>
      </c>
      <c r="BQ12" s="131">
        <v>3</v>
      </c>
      <c r="BR12" s="131">
        <v>8</v>
      </c>
      <c r="BS12" s="131">
        <v>8</v>
      </c>
      <c r="BT12" s="132" t="s">
        <v>386</v>
      </c>
      <c r="BU12" s="132" t="s">
        <v>413</v>
      </c>
    </row>
    <row r="13" spans="1:73" s="131" customFormat="1" ht="14" x14ac:dyDescent="0.2">
      <c r="A13" s="130" t="s">
        <v>343</v>
      </c>
      <c r="B13" s="130" t="s">
        <v>375</v>
      </c>
      <c r="C13" s="133" t="s">
        <v>438</v>
      </c>
      <c r="D13" s="133" t="s">
        <v>108</v>
      </c>
      <c r="E13" s="133" t="s">
        <v>109</v>
      </c>
      <c r="F13" s="133" t="s">
        <v>78</v>
      </c>
      <c r="G13" s="133" t="s">
        <v>79</v>
      </c>
      <c r="H13" s="133" t="s">
        <v>54</v>
      </c>
      <c r="I13" s="132" t="s">
        <v>55</v>
      </c>
      <c r="J13" s="132" t="s">
        <v>55</v>
      </c>
      <c r="K13" s="132" t="s">
        <v>55</v>
      </c>
      <c r="L13" s="132" t="s">
        <v>55</v>
      </c>
      <c r="M13" s="132" t="s">
        <v>55</v>
      </c>
      <c r="N13" s="132" t="s">
        <v>56</v>
      </c>
      <c r="O13" s="132"/>
      <c r="P13" s="132" t="s">
        <v>55</v>
      </c>
      <c r="Q13" s="132" t="s">
        <v>55</v>
      </c>
      <c r="R13" s="132" t="s">
        <v>55</v>
      </c>
      <c r="S13" s="132" t="s">
        <v>110</v>
      </c>
      <c r="T13" s="132" t="s">
        <v>63</v>
      </c>
      <c r="U13" s="131" t="s">
        <v>65</v>
      </c>
      <c r="V13" s="131" t="s">
        <v>67</v>
      </c>
      <c r="W13" s="131" t="s">
        <v>71</v>
      </c>
      <c r="X13" s="131" t="s">
        <v>72</v>
      </c>
      <c r="Y13" s="131" t="s">
        <v>73</v>
      </c>
      <c r="Z13" s="131" t="s">
        <v>227</v>
      </c>
      <c r="AA13" s="134"/>
      <c r="AB13" s="134"/>
      <c r="AC13" s="134"/>
      <c r="AD13" s="134"/>
      <c r="AE13" s="134"/>
      <c r="AF13" s="134"/>
      <c r="AG13" s="134"/>
      <c r="AH13" s="132" t="s">
        <v>56</v>
      </c>
      <c r="AI13" s="132"/>
      <c r="AM13" s="132" t="s">
        <v>59</v>
      </c>
      <c r="AN13" s="132" t="s">
        <v>97</v>
      </c>
      <c r="AO13" s="132"/>
      <c r="AP13" s="132"/>
      <c r="AQ13" s="132"/>
      <c r="AR13" s="132" t="s">
        <v>55</v>
      </c>
      <c r="AS13" s="132" t="s">
        <v>111</v>
      </c>
      <c r="AT13" s="131" t="s">
        <v>260</v>
      </c>
      <c r="AU13" s="131" t="s">
        <v>261</v>
      </c>
      <c r="AV13" s="131" t="s">
        <v>262</v>
      </c>
      <c r="AW13" s="131" t="s">
        <v>265</v>
      </c>
      <c r="AX13" s="131" t="s">
        <v>267</v>
      </c>
      <c r="AY13" s="131" t="s">
        <v>268</v>
      </c>
      <c r="BD13" s="132" t="s">
        <v>55</v>
      </c>
      <c r="BE13" s="132" t="s">
        <v>55</v>
      </c>
      <c r="BF13" s="132" t="s">
        <v>55</v>
      </c>
      <c r="BG13" s="132" t="s">
        <v>55</v>
      </c>
      <c r="BH13" s="132" t="s">
        <v>56</v>
      </c>
      <c r="BI13" s="132" t="s">
        <v>55</v>
      </c>
      <c r="BJ13" s="132" t="s">
        <v>55</v>
      </c>
      <c r="BK13" s="132" t="s">
        <v>62</v>
      </c>
      <c r="BL13" s="132" t="s">
        <v>56</v>
      </c>
      <c r="BM13" s="131" t="s">
        <v>55</v>
      </c>
      <c r="BN13" s="132" t="s">
        <v>55</v>
      </c>
      <c r="BO13" s="132" t="s">
        <v>56</v>
      </c>
      <c r="BP13" s="132"/>
      <c r="BQ13" s="131">
        <v>1</v>
      </c>
      <c r="BR13" s="131">
        <v>5</v>
      </c>
      <c r="BS13" s="131">
        <v>5</v>
      </c>
      <c r="BT13" s="132" t="s">
        <v>399</v>
      </c>
      <c r="BU13" s="132" t="s">
        <v>400</v>
      </c>
    </row>
    <row r="14" spans="1:73" s="131" customFormat="1" ht="14" x14ac:dyDescent="0.2">
      <c r="A14" s="130" t="s">
        <v>343</v>
      </c>
      <c r="B14" s="130" t="s">
        <v>375</v>
      </c>
      <c r="C14" s="133" t="s">
        <v>103</v>
      </c>
      <c r="D14" s="133" t="s">
        <v>122</v>
      </c>
      <c r="E14" s="133" t="s">
        <v>123</v>
      </c>
      <c r="F14" s="133" t="s">
        <v>85</v>
      </c>
      <c r="G14" s="133" t="s">
        <v>53</v>
      </c>
      <c r="H14" s="133" t="s">
        <v>54</v>
      </c>
      <c r="I14" s="132" t="s">
        <v>55</v>
      </c>
      <c r="J14" s="132" t="s">
        <v>55</v>
      </c>
      <c r="K14" s="132" t="s">
        <v>55</v>
      </c>
      <c r="L14" s="132" t="s">
        <v>56</v>
      </c>
      <c r="M14" s="132" t="s">
        <v>55</v>
      </c>
      <c r="N14" s="132" t="s">
        <v>55</v>
      </c>
      <c r="O14" s="132" t="s">
        <v>124</v>
      </c>
      <c r="P14" s="132" t="s">
        <v>55</v>
      </c>
      <c r="Q14" s="132" t="s">
        <v>56</v>
      </c>
      <c r="R14" s="132" t="s">
        <v>55</v>
      </c>
      <c r="S14" s="132" t="s">
        <v>125</v>
      </c>
      <c r="T14" s="132" t="s">
        <v>65</v>
      </c>
      <c r="U14" s="131" t="s">
        <v>67</v>
      </c>
      <c r="V14" s="131" t="s">
        <v>72</v>
      </c>
      <c r="W14" s="131" t="s">
        <v>74</v>
      </c>
      <c r="X14" s="134"/>
      <c r="Y14" s="134"/>
      <c r="Z14" s="134"/>
      <c r="AA14" s="134"/>
      <c r="AB14" s="134"/>
      <c r="AC14" s="134"/>
      <c r="AD14" s="134"/>
      <c r="AE14" s="134"/>
      <c r="AF14" s="134"/>
      <c r="AG14" s="134"/>
      <c r="AH14" s="132" t="s">
        <v>56</v>
      </c>
      <c r="AI14" s="132"/>
      <c r="AM14" s="132" t="s">
        <v>59</v>
      </c>
      <c r="AN14" s="132" t="s">
        <v>97</v>
      </c>
      <c r="AO14" s="132"/>
      <c r="AP14" s="132"/>
      <c r="AQ14" s="132"/>
      <c r="AR14" s="132" t="s">
        <v>55</v>
      </c>
      <c r="AS14" s="132" t="s">
        <v>126</v>
      </c>
      <c r="AT14" s="131" t="s">
        <v>260</v>
      </c>
      <c r="AU14" s="131" t="s">
        <v>261</v>
      </c>
      <c r="AV14" s="131" t="s">
        <v>262</v>
      </c>
      <c r="AW14" s="131" t="s">
        <v>263</v>
      </c>
      <c r="AX14" s="131" t="s">
        <v>264</v>
      </c>
      <c r="AY14" s="131" t="s">
        <v>265</v>
      </c>
      <c r="AZ14" s="131" t="s">
        <v>266</v>
      </c>
      <c r="BA14" s="131" t="s">
        <v>269</v>
      </c>
      <c r="BD14" s="132" t="s">
        <v>55</v>
      </c>
      <c r="BE14" s="132" t="s">
        <v>56</v>
      </c>
      <c r="BF14" s="132" t="s">
        <v>56</v>
      </c>
      <c r="BG14" s="132" t="s">
        <v>56</v>
      </c>
      <c r="BH14" s="132" t="s">
        <v>435</v>
      </c>
      <c r="BI14" s="132" t="s">
        <v>55</v>
      </c>
      <c r="BJ14" s="132" t="s">
        <v>55</v>
      </c>
      <c r="BK14" s="132" t="s">
        <v>62</v>
      </c>
      <c r="BL14" s="132" t="s">
        <v>55</v>
      </c>
      <c r="BM14" s="132" t="s">
        <v>56</v>
      </c>
      <c r="BN14" s="132" t="s">
        <v>55</v>
      </c>
      <c r="BO14" s="132" t="s">
        <v>55</v>
      </c>
      <c r="BP14" s="132" t="s">
        <v>305</v>
      </c>
      <c r="BQ14" s="131">
        <v>1</v>
      </c>
      <c r="BR14" s="131">
        <v>8</v>
      </c>
      <c r="BS14" s="131">
        <v>10</v>
      </c>
      <c r="BT14" s="132" t="s">
        <v>387</v>
      </c>
      <c r="BU14" s="132" t="s">
        <v>414</v>
      </c>
    </row>
    <row r="15" spans="1:73" s="131" customFormat="1" ht="14" x14ac:dyDescent="0.2">
      <c r="A15" s="130" t="s">
        <v>343</v>
      </c>
      <c r="B15" s="130" t="s">
        <v>375</v>
      </c>
      <c r="C15" s="133" t="s">
        <v>127</v>
      </c>
      <c r="D15" s="133" t="s">
        <v>128</v>
      </c>
      <c r="E15" s="133" t="s">
        <v>129</v>
      </c>
      <c r="F15" s="133" t="s">
        <v>113</v>
      </c>
      <c r="G15" s="133" t="s">
        <v>79</v>
      </c>
      <c r="H15" s="133" t="s">
        <v>54</v>
      </c>
      <c r="I15" s="132" t="s">
        <v>55</v>
      </c>
      <c r="J15" s="132" t="s">
        <v>56</v>
      </c>
      <c r="K15" s="132" t="s">
        <v>55</v>
      </c>
      <c r="L15" s="132" t="s">
        <v>56</v>
      </c>
      <c r="M15" s="132" t="s">
        <v>56</v>
      </c>
      <c r="N15" s="132" t="s">
        <v>55</v>
      </c>
      <c r="O15" s="132" t="s">
        <v>130</v>
      </c>
      <c r="P15" s="132" t="s">
        <v>55</v>
      </c>
      <c r="Q15" s="132" t="s">
        <v>56</v>
      </c>
      <c r="R15" s="132" t="s">
        <v>55</v>
      </c>
      <c r="S15" s="132" t="s">
        <v>131</v>
      </c>
      <c r="T15" s="132" t="s">
        <v>63</v>
      </c>
      <c r="U15" s="131" t="s">
        <v>64</v>
      </c>
      <c r="V15" s="131" t="s">
        <v>65</v>
      </c>
      <c r="W15" s="131" t="s">
        <v>66</v>
      </c>
      <c r="X15" s="131" t="s">
        <v>67</v>
      </c>
      <c r="Y15" s="131" t="s">
        <v>69</v>
      </c>
      <c r="Z15" s="131" t="s">
        <v>70</v>
      </c>
      <c r="AA15" s="131" t="s">
        <v>71</v>
      </c>
      <c r="AB15" s="131" t="s">
        <v>72</v>
      </c>
      <c r="AC15" s="131" t="s">
        <v>73</v>
      </c>
      <c r="AD15" s="131" t="s">
        <v>227</v>
      </c>
      <c r="AE15" s="134"/>
      <c r="AF15" s="134"/>
      <c r="AG15" s="134"/>
      <c r="AH15" s="132" t="s">
        <v>55</v>
      </c>
      <c r="AI15" s="132" t="s">
        <v>132</v>
      </c>
      <c r="AJ15" s="131" t="s">
        <v>189</v>
      </c>
      <c r="AK15" s="131" t="s">
        <v>170</v>
      </c>
      <c r="AL15" s="131" t="s">
        <v>147</v>
      </c>
      <c r="AM15" s="132" t="s">
        <v>59</v>
      </c>
      <c r="AN15" s="132" t="s">
        <v>144</v>
      </c>
      <c r="AO15" s="132" t="s">
        <v>137</v>
      </c>
      <c r="AP15" s="132" t="s">
        <v>253</v>
      </c>
      <c r="AQ15" s="132" t="s">
        <v>252</v>
      </c>
      <c r="AR15" s="132" t="s">
        <v>55</v>
      </c>
      <c r="AS15" s="132" t="s">
        <v>117</v>
      </c>
      <c r="AT15" s="131" t="s">
        <v>260</v>
      </c>
      <c r="AU15" s="131" t="s">
        <v>261</v>
      </c>
      <c r="AV15" s="131" t="s">
        <v>262</v>
      </c>
      <c r="AW15" s="131" t="s">
        <v>263</v>
      </c>
      <c r="AX15" s="131" t="s">
        <v>264</v>
      </c>
      <c r="AY15" s="131" t="s">
        <v>265</v>
      </c>
      <c r="AZ15" s="131" t="s">
        <v>266</v>
      </c>
      <c r="BA15" s="131" t="s">
        <v>267</v>
      </c>
      <c r="BB15" s="131" t="s">
        <v>268</v>
      </c>
      <c r="BC15" s="131" t="s">
        <v>269</v>
      </c>
      <c r="BD15" s="132" t="s">
        <v>55</v>
      </c>
      <c r="BE15" s="132" t="s">
        <v>55</v>
      </c>
      <c r="BF15" s="132" t="s">
        <v>55</v>
      </c>
      <c r="BG15" s="132" t="s">
        <v>55</v>
      </c>
      <c r="BH15" s="132" t="s">
        <v>56</v>
      </c>
      <c r="BI15" s="132" t="s">
        <v>55</v>
      </c>
      <c r="BJ15" s="132" t="s">
        <v>55</v>
      </c>
      <c r="BK15" s="132" t="s">
        <v>62</v>
      </c>
      <c r="BL15" s="132" t="s">
        <v>55</v>
      </c>
      <c r="BM15" s="131" t="s">
        <v>55</v>
      </c>
      <c r="BN15" s="132" t="s">
        <v>55</v>
      </c>
      <c r="BO15" s="132" t="s">
        <v>55</v>
      </c>
      <c r="BP15" s="132" t="s">
        <v>305</v>
      </c>
      <c r="BQ15" s="131">
        <v>1</v>
      </c>
      <c r="BR15" s="131">
        <v>10</v>
      </c>
      <c r="BS15" s="131">
        <v>10</v>
      </c>
      <c r="BT15" s="132" t="s">
        <v>388</v>
      </c>
      <c r="BU15" s="132" t="s">
        <v>401</v>
      </c>
    </row>
    <row r="16" spans="1:73" s="131" customFormat="1" ht="14" x14ac:dyDescent="0.2">
      <c r="A16" s="130" t="s">
        <v>343</v>
      </c>
      <c r="B16" s="130" t="s">
        <v>375</v>
      </c>
      <c r="C16" s="133" t="s">
        <v>438</v>
      </c>
      <c r="D16" s="133" t="s">
        <v>134</v>
      </c>
      <c r="E16" s="133" t="s">
        <v>135</v>
      </c>
      <c r="F16" s="133" t="s">
        <v>78</v>
      </c>
      <c r="G16" s="133" t="s">
        <v>79</v>
      </c>
      <c r="H16" s="133" t="s">
        <v>54</v>
      </c>
      <c r="I16" s="132" t="s">
        <v>55</v>
      </c>
      <c r="J16" s="132" t="s">
        <v>55</v>
      </c>
      <c r="K16" s="132" t="s">
        <v>55</v>
      </c>
      <c r="L16" s="132" t="s">
        <v>55</v>
      </c>
      <c r="M16" s="132" t="s">
        <v>55</v>
      </c>
      <c r="N16" s="132" t="s">
        <v>56</v>
      </c>
      <c r="O16" s="132"/>
      <c r="P16" s="132" t="s">
        <v>55</v>
      </c>
      <c r="Q16" s="132" t="s">
        <v>56</v>
      </c>
      <c r="R16" s="132" t="s">
        <v>55</v>
      </c>
      <c r="S16" s="132" t="s">
        <v>136</v>
      </c>
      <c r="T16" s="132" t="s">
        <v>63</v>
      </c>
      <c r="U16" s="131" t="s">
        <v>64</v>
      </c>
      <c r="V16" s="131" t="s">
        <v>65</v>
      </c>
      <c r="W16" s="131" t="s">
        <v>68</v>
      </c>
      <c r="X16" s="131" t="s">
        <v>67</v>
      </c>
      <c r="Y16" s="131" t="s">
        <v>226</v>
      </c>
      <c r="Z16" s="131" t="s">
        <v>69</v>
      </c>
      <c r="AA16" s="131" t="s">
        <v>70</v>
      </c>
      <c r="AB16" s="131" t="s">
        <v>71</v>
      </c>
      <c r="AC16" s="131" t="s">
        <v>72</v>
      </c>
      <c r="AD16" s="131" t="s">
        <v>73</v>
      </c>
      <c r="AE16" s="131" t="s">
        <v>227</v>
      </c>
      <c r="AF16" s="131" t="s">
        <v>74</v>
      </c>
      <c r="AG16" s="131" t="s">
        <v>66</v>
      </c>
      <c r="AH16" s="132" t="s">
        <v>55</v>
      </c>
      <c r="AI16" s="132" t="s">
        <v>132</v>
      </c>
      <c r="AJ16" s="131" t="s">
        <v>189</v>
      </c>
      <c r="AK16" s="131" t="s">
        <v>170</v>
      </c>
      <c r="AL16" s="131" t="s">
        <v>147</v>
      </c>
      <c r="AM16" s="132" t="s">
        <v>91</v>
      </c>
      <c r="AN16" s="132" t="s">
        <v>137</v>
      </c>
      <c r="AO16" s="132"/>
      <c r="AP16" s="132"/>
      <c r="AQ16" s="132"/>
      <c r="AR16" s="132" t="s">
        <v>55</v>
      </c>
      <c r="AS16" s="132" t="s">
        <v>138</v>
      </c>
      <c r="AT16" s="131" t="s">
        <v>260</v>
      </c>
      <c r="AU16" s="131" t="s">
        <v>261</v>
      </c>
      <c r="AV16" s="131" t="s">
        <v>262</v>
      </c>
      <c r="AW16" s="131" t="s">
        <v>264</v>
      </c>
      <c r="AX16" s="131" t="s">
        <v>263</v>
      </c>
      <c r="AY16" s="131" t="s">
        <v>265</v>
      </c>
      <c r="AZ16" s="131" t="s">
        <v>266</v>
      </c>
      <c r="BA16" s="131" t="s">
        <v>267</v>
      </c>
      <c r="BB16" s="131" t="s">
        <v>268</v>
      </c>
      <c r="BC16" s="131" t="s">
        <v>269</v>
      </c>
      <c r="BD16" s="132" t="s">
        <v>55</v>
      </c>
      <c r="BE16" s="132" t="s">
        <v>55</v>
      </c>
      <c r="BF16" s="132" t="s">
        <v>56</v>
      </c>
      <c r="BG16" s="132" t="s">
        <v>56</v>
      </c>
      <c r="BH16" s="132" t="s">
        <v>56</v>
      </c>
      <c r="BI16" s="132" t="s">
        <v>55</v>
      </c>
      <c r="BJ16" s="132" t="s">
        <v>55</v>
      </c>
      <c r="BK16" s="132" t="s">
        <v>62</v>
      </c>
      <c r="BL16" s="132" t="s">
        <v>55</v>
      </c>
      <c r="BM16" s="131" t="s">
        <v>55</v>
      </c>
      <c r="BN16" s="132" t="s">
        <v>55</v>
      </c>
      <c r="BO16" s="132" t="s">
        <v>56</v>
      </c>
      <c r="BP16" s="132"/>
      <c r="BQ16" s="131">
        <v>1</v>
      </c>
      <c r="BR16" s="131">
        <v>10</v>
      </c>
      <c r="BS16" s="131">
        <v>10</v>
      </c>
      <c r="BT16" s="132" t="s">
        <v>389</v>
      </c>
      <c r="BU16" s="132" t="s">
        <v>180</v>
      </c>
    </row>
    <row r="17" spans="1:94" s="131" customFormat="1" ht="14" x14ac:dyDescent="0.2">
      <c r="A17" s="130" t="s">
        <v>343</v>
      </c>
      <c r="B17" s="130" t="s">
        <v>375</v>
      </c>
      <c r="C17" s="133" t="s">
        <v>139</v>
      </c>
      <c r="D17" s="133" t="s">
        <v>140</v>
      </c>
      <c r="E17" s="133" t="s">
        <v>141</v>
      </c>
      <c r="F17" s="133" t="s">
        <v>142</v>
      </c>
      <c r="G17" s="133" t="s">
        <v>53</v>
      </c>
      <c r="H17" s="133" t="s">
        <v>54</v>
      </c>
      <c r="I17" s="132" t="s">
        <v>55</v>
      </c>
      <c r="J17" s="132" t="s">
        <v>55</v>
      </c>
      <c r="K17" s="132" t="s">
        <v>55</v>
      </c>
      <c r="L17" s="132" t="s">
        <v>55</v>
      </c>
      <c r="M17" s="132" t="s">
        <v>55</v>
      </c>
      <c r="N17" s="132" t="s">
        <v>56</v>
      </c>
      <c r="O17" s="132"/>
      <c r="P17" s="132" t="s">
        <v>56</v>
      </c>
      <c r="Q17" s="132" t="s">
        <v>55</v>
      </c>
      <c r="R17" s="132" t="s">
        <v>55</v>
      </c>
      <c r="S17" s="132" t="s">
        <v>143</v>
      </c>
      <c r="T17" s="132" t="s">
        <v>65</v>
      </c>
      <c r="U17" s="131" t="s">
        <v>64</v>
      </c>
      <c r="V17" s="131" t="s">
        <v>67</v>
      </c>
      <c r="W17" s="131" t="s">
        <v>69</v>
      </c>
      <c r="X17" s="131" t="s">
        <v>71</v>
      </c>
      <c r="Y17" s="131" t="s">
        <v>72</v>
      </c>
      <c r="Z17" s="131" t="s">
        <v>73</v>
      </c>
      <c r="AA17" s="134"/>
      <c r="AB17" s="134"/>
      <c r="AC17" s="134"/>
      <c r="AD17" s="134"/>
      <c r="AE17" s="134"/>
      <c r="AF17" s="134"/>
      <c r="AG17" s="134"/>
      <c r="AH17" s="132" t="s">
        <v>56</v>
      </c>
      <c r="AI17" s="132"/>
      <c r="AM17" s="132" t="s">
        <v>91</v>
      </c>
      <c r="AN17" s="132" t="s">
        <v>144</v>
      </c>
      <c r="AO17" s="132"/>
      <c r="AP17" s="132"/>
      <c r="AQ17" s="132"/>
      <c r="AR17" s="132" t="s">
        <v>56</v>
      </c>
      <c r="AS17" s="132"/>
      <c r="BD17" s="132" t="s">
        <v>55</v>
      </c>
      <c r="BE17" s="132" t="s">
        <v>56</v>
      </c>
      <c r="BF17" s="132" t="s">
        <v>56</v>
      </c>
      <c r="BG17" s="132" t="s">
        <v>56</v>
      </c>
      <c r="BH17" s="132" t="s">
        <v>56</v>
      </c>
      <c r="BI17" s="132" t="s">
        <v>55</v>
      </c>
      <c r="BJ17" s="132" t="s">
        <v>56</v>
      </c>
      <c r="BK17" s="132"/>
      <c r="BL17" s="132" t="s">
        <v>56</v>
      </c>
      <c r="BM17" s="132" t="s">
        <v>56</v>
      </c>
      <c r="BN17" s="132" t="s">
        <v>55</v>
      </c>
      <c r="BO17" s="132" t="s">
        <v>56</v>
      </c>
      <c r="BP17" s="132"/>
      <c r="BQ17" s="131">
        <v>1</v>
      </c>
      <c r="BR17" s="131">
        <v>3</v>
      </c>
      <c r="BS17" s="131">
        <v>3</v>
      </c>
      <c r="BT17" s="132" t="s">
        <v>384</v>
      </c>
      <c r="BU17" s="132" t="s">
        <v>404</v>
      </c>
    </row>
    <row r="18" spans="1:94" s="131" customFormat="1" ht="14" x14ac:dyDescent="0.2">
      <c r="A18" s="130" t="s">
        <v>343</v>
      </c>
      <c r="B18" s="130" t="s">
        <v>375</v>
      </c>
      <c r="C18" s="133" t="s">
        <v>127</v>
      </c>
      <c r="D18" s="133" t="s">
        <v>128</v>
      </c>
      <c r="E18" s="133" t="s">
        <v>129</v>
      </c>
      <c r="F18" s="133" t="s">
        <v>113</v>
      </c>
      <c r="G18" s="133" t="s">
        <v>53</v>
      </c>
      <c r="H18" s="133" t="s">
        <v>54</v>
      </c>
      <c r="I18" s="132" t="s">
        <v>55</v>
      </c>
      <c r="J18" s="132" t="s">
        <v>55</v>
      </c>
      <c r="K18" s="132" t="s">
        <v>55</v>
      </c>
      <c r="L18" s="132" t="s">
        <v>55</v>
      </c>
      <c r="M18" s="132" t="s">
        <v>55</v>
      </c>
      <c r="N18" s="132" t="s">
        <v>55</v>
      </c>
      <c r="O18" s="132" t="s">
        <v>145</v>
      </c>
      <c r="P18" s="132" t="s">
        <v>55</v>
      </c>
      <c r="Q18" s="132" t="s">
        <v>55</v>
      </c>
      <c r="R18" s="132" t="s">
        <v>55</v>
      </c>
      <c r="S18" s="133" t="s">
        <v>146</v>
      </c>
      <c r="T18" s="132" t="s">
        <v>63</v>
      </c>
      <c r="U18" s="131" t="s">
        <v>64</v>
      </c>
      <c r="V18" s="131" t="s">
        <v>65</v>
      </c>
      <c r="W18" s="131" t="s">
        <v>66</v>
      </c>
      <c r="X18" s="131" t="s">
        <v>67</v>
      </c>
      <c r="Y18" s="131" t="s">
        <v>69</v>
      </c>
      <c r="Z18" s="131" t="s">
        <v>70</v>
      </c>
      <c r="AA18" s="131" t="s">
        <v>72</v>
      </c>
      <c r="AB18" s="131" t="s">
        <v>73</v>
      </c>
      <c r="AC18" s="131" t="s">
        <v>227</v>
      </c>
      <c r="AD18" s="134"/>
      <c r="AE18" s="134"/>
      <c r="AF18" s="134"/>
      <c r="AG18" s="134"/>
      <c r="AH18" s="132" t="s">
        <v>55</v>
      </c>
      <c r="AI18" s="132" t="s">
        <v>147</v>
      </c>
      <c r="AJ18" s="131" t="s">
        <v>147</v>
      </c>
      <c r="AM18" s="132" t="s">
        <v>91</v>
      </c>
      <c r="AN18" s="132" t="s">
        <v>251</v>
      </c>
      <c r="AO18" s="132" t="s">
        <v>97</v>
      </c>
      <c r="AP18" s="132"/>
      <c r="AQ18" s="132"/>
      <c r="AR18" s="132" t="s">
        <v>55</v>
      </c>
      <c r="AS18" s="132" t="s">
        <v>117</v>
      </c>
      <c r="AT18" s="131" t="s">
        <v>260</v>
      </c>
      <c r="AU18" s="131" t="s">
        <v>261</v>
      </c>
      <c r="AV18" s="131" t="s">
        <v>262</v>
      </c>
      <c r="AW18" s="131" t="s">
        <v>263</v>
      </c>
      <c r="AX18" s="131" t="s">
        <v>264</v>
      </c>
      <c r="AY18" s="131" t="s">
        <v>265</v>
      </c>
      <c r="AZ18" s="131" t="s">
        <v>266</v>
      </c>
      <c r="BA18" s="131" t="s">
        <v>267</v>
      </c>
      <c r="BB18" s="131" t="s">
        <v>268</v>
      </c>
      <c r="BC18" s="131" t="s">
        <v>269</v>
      </c>
      <c r="BD18" s="132" t="s">
        <v>55</v>
      </c>
      <c r="BE18" s="132" t="s">
        <v>55</v>
      </c>
      <c r="BF18" s="132" t="s">
        <v>55</v>
      </c>
      <c r="BG18" s="132" t="s">
        <v>55</v>
      </c>
      <c r="BH18" s="132" t="s">
        <v>56</v>
      </c>
      <c r="BI18" s="132" t="s">
        <v>55</v>
      </c>
      <c r="BJ18" s="132" t="s">
        <v>55</v>
      </c>
      <c r="BK18" s="132" t="s">
        <v>304</v>
      </c>
      <c r="BL18" s="132" t="s">
        <v>56</v>
      </c>
      <c r="BM18" s="132" t="s">
        <v>56</v>
      </c>
      <c r="BN18" s="132" t="s">
        <v>55</v>
      </c>
      <c r="BO18" s="132" t="s">
        <v>55</v>
      </c>
      <c r="BP18" s="132" t="s">
        <v>305</v>
      </c>
      <c r="BQ18" s="131">
        <v>1</v>
      </c>
      <c r="BR18" s="131">
        <v>10</v>
      </c>
      <c r="BS18" s="131">
        <v>10</v>
      </c>
      <c r="BT18" s="132" t="s">
        <v>390</v>
      </c>
      <c r="BU18" s="132" t="s">
        <v>180</v>
      </c>
    </row>
    <row r="19" spans="1:94" s="131" customFormat="1" ht="14" x14ac:dyDescent="0.2">
      <c r="A19" s="130" t="s">
        <v>343</v>
      </c>
      <c r="B19" s="130" t="s">
        <v>375</v>
      </c>
      <c r="C19" s="133" t="s">
        <v>148</v>
      </c>
      <c r="D19" s="133" t="s">
        <v>149</v>
      </c>
      <c r="E19" s="133" t="s">
        <v>150</v>
      </c>
      <c r="F19" s="133" t="s">
        <v>78</v>
      </c>
      <c r="G19" s="133" t="s">
        <v>53</v>
      </c>
      <c r="H19" s="133" t="s">
        <v>54</v>
      </c>
      <c r="I19" s="132" t="s">
        <v>55</v>
      </c>
      <c r="J19" s="132" t="s">
        <v>55</v>
      </c>
      <c r="K19" s="132" t="s">
        <v>55</v>
      </c>
      <c r="L19" s="132" t="s">
        <v>55</v>
      </c>
      <c r="M19" s="132" t="s">
        <v>55</v>
      </c>
      <c r="N19" s="132" t="s">
        <v>55</v>
      </c>
      <c r="O19" s="132" t="s">
        <v>151</v>
      </c>
      <c r="P19" s="132" t="s">
        <v>55</v>
      </c>
      <c r="Q19" s="132" t="s">
        <v>55</v>
      </c>
      <c r="R19" s="132" t="s">
        <v>55</v>
      </c>
      <c r="S19" s="132" t="s">
        <v>146</v>
      </c>
      <c r="T19" s="132" t="s">
        <v>63</v>
      </c>
      <c r="U19" s="131" t="s">
        <v>64</v>
      </c>
      <c r="V19" s="131" t="s">
        <v>65</v>
      </c>
      <c r="W19" s="131" t="s">
        <v>66</v>
      </c>
      <c r="X19" s="131" t="s">
        <v>67</v>
      </c>
      <c r="Y19" s="131" t="s">
        <v>69</v>
      </c>
      <c r="Z19" s="131" t="s">
        <v>70</v>
      </c>
      <c r="AA19" s="131" t="s">
        <v>72</v>
      </c>
      <c r="AB19" s="131" t="s">
        <v>73</v>
      </c>
      <c r="AC19" s="131" t="s">
        <v>227</v>
      </c>
      <c r="AD19" s="134"/>
      <c r="AE19" s="134"/>
      <c r="AF19" s="134"/>
      <c r="AG19" s="134"/>
      <c r="AH19" s="132" t="s">
        <v>55</v>
      </c>
      <c r="AI19" s="132" t="s">
        <v>116</v>
      </c>
      <c r="AJ19" s="131" t="s">
        <v>189</v>
      </c>
      <c r="AK19" s="131" t="s">
        <v>147</v>
      </c>
      <c r="AM19" s="132" t="s">
        <v>91</v>
      </c>
      <c r="AN19" s="132" t="s">
        <v>97</v>
      </c>
      <c r="AO19" s="132" t="s">
        <v>251</v>
      </c>
      <c r="AP19" s="132" t="s">
        <v>254</v>
      </c>
      <c r="AQ19" s="132"/>
      <c r="AR19" s="132" t="s">
        <v>55</v>
      </c>
      <c r="AS19" s="132" t="s">
        <v>117</v>
      </c>
      <c r="AT19" s="131" t="s">
        <v>260</v>
      </c>
      <c r="AU19" s="131" t="s">
        <v>261</v>
      </c>
      <c r="AV19" s="131" t="s">
        <v>262</v>
      </c>
      <c r="AW19" s="131" t="s">
        <v>263</v>
      </c>
      <c r="AX19" s="131" t="s">
        <v>264</v>
      </c>
      <c r="AY19" s="131" t="s">
        <v>265</v>
      </c>
      <c r="AZ19" s="131" t="s">
        <v>266</v>
      </c>
      <c r="BA19" s="131" t="s">
        <v>267</v>
      </c>
      <c r="BB19" s="131" t="s">
        <v>268</v>
      </c>
      <c r="BC19" s="131" t="s">
        <v>269</v>
      </c>
      <c r="BD19" s="132" t="s">
        <v>55</v>
      </c>
      <c r="BE19" s="132" t="s">
        <v>55</v>
      </c>
      <c r="BF19" s="132" t="s">
        <v>55</v>
      </c>
      <c r="BG19" s="132" t="s">
        <v>56</v>
      </c>
      <c r="BH19" s="132" t="s">
        <v>55</v>
      </c>
      <c r="BI19" s="132" t="s">
        <v>55</v>
      </c>
      <c r="BJ19" s="132" t="s">
        <v>55</v>
      </c>
      <c r="BK19" s="132" t="s">
        <v>304</v>
      </c>
      <c r="BL19" s="132" t="s">
        <v>56</v>
      </c>
      <c r="BM19" s="132" t="s">
        <v>56</v>
      </c>
      <c r="BN19" s="132" t="s">
        <v>55</v>
      </c>
      <c r="BO19" s="132" t="s">
        <v>55</v>
      </c>
      <c r="BP19" s="132" t="s">
        <v>305</v>
      </c>
      <c r="BQ19" s="131">
        <v>1</v>
      </c>
      <c r="BR19" s="131">
        <v>10</v>
      </c>
      <c r="BS19" s="131">
        <v>10</v>
      </c>
      <c r="BT19" s="132" t="s">
        <v>391</v>
      </c>
      <c r="BU19" s="132" t="s">
        <v>180</v>
      </c>
    </row>
    <row r="20" spans="1:94" s="131" customFormat="1" ht="14" x14ac:dyDescent="0.2">
      <c r="A20" s="130" t="s">
        <v>343</v>
      </c>
      <c r="B20" s="130" t="s">
        <v>375</v>
      </c>
      <c r="C20" s="133" t="s">
        <v>139</v>
      </c>
      <c r="D20" s="133" t="s">
        <v>140</v>
      </c>
      <c r="E20" s="133" t="s">
        <v>159</v>
      </c>
      <c r="F20" s="133" t="s">
        <v>142</v>
      </c>
      <c r="G20" s="133" t="s">
        <v>53</v>
      </c>
      <c r="H20" s="133" t="s">
        <v>54</v>
      </c>
      <c r="I20" s="132" t="s">
        <v>55</v>
      </c>
      <c r="J20" s="132" t="s">
        <v>56</v>
      </c>
      <c r="K20" s="132" t="s">
        <v>55</v>
      </c>
      <c r="L20" s="132" t="s">
        <v>55</v>
      </c>
      <c r="M20" s="132" t="s">
        <v>55</v>
      </c>
      <c r="N20" s="132" t="s">
        <v>56</v>
      </c>
      <c r="O20" s="132"/>
      <c r="P20" s="132" t="s">
        <v>56</v>
      </c>
      <c r="Q20" s="132" t="s">
        <v>56</v>
      </c>
      <c r="R20" s="132" t="s">
        <v>55</v>
      </c>
      <c r="S20" s="132" t="s">
        <v>160</v>
      </c>
      <c r="T20" s="132" t="s">
        <v>64</v>
      </c>
      <c r="U20" s="131" t="s">
        <v>65</v>
      </c>
      <c r="V20" s="131" t="s">
        <v>67</v>
      </c>
      <c r="W20" s="131" t="s">
        <v>226</v>
      </c>
      <c r="X20" s="131" t="s">
        <v>72</v>
      </c>
      <c r="Y20" s="131" t="s">
        <v>73</v>
      </c>
      <c r="Z20" s="131" t="s">
        <v>227</v>
      </c>
      <c r="AA20" s="134"/>
      <c r="AB20" s="134"/>
      <c r="AC20" s="134"/>
      <c r="AD20" s="134"/>
      <c r="AE20" s="134"/>
      <c r="AF20" s="134"/>
      <c r="AG20" s="134"/>
      <c r="AH20" s="132" t="s">
        <v>56</v>
      </c>
      <c r="AI20" s="132"/>
      <c r="AM20" s="132" t="s">
        <v>59</v>
      </c>
      <c r="AN20" s="132" t="s">
        <v>97</v>
      </c>
      <c r="AO20" s="132"/>
      <c r="AP20" s="132"/>
      <c r="AQ20" s="132"/>
      <c r="AR20" s="132" t="s">
        <v>56</v>
      </c>
      <c r="AS20" s="132"/>
      <c r="BD20" s="132" t="s">
        <v>55</v>
      </c>
      <c r="BE20" s="132" t="s">
        <v>56</v>
      </c>
      <c r="BF20" s="132" t="s">
        <v>56</v>
      </c>
      <c r="BG20" s="132" t="s">
        <v>56</v>
      </c>
      <c r="BH20" s="132" t="s">
        <v>56</v>
      </c>
      <c r="BI20" s="132" t="s">
        <v>55</v>
      </c>
      <c r="BJ20" s="132" t="s">
        <v>55</v>
      </c>
      <c r="BK20" s="132" t="s">
        <v>304</v>
      </c>
      <c r="BL20" s="132" t="s">
        <v>56</v>
      </c>
      <c r="BM20" s="132" t="s">
        <v>56</v>
      </c>
      <c r="BN20" s="132" t="s">
        <v>55</v>
      </c>
      <c r="BO20" s="132" t="s">
        <v>55</v>
      </c>
      <c r="BP20" s="132" t="s">
        <v>305</v>
      </c>
      <c r="BQ20" s="131">
        <v>1</v>
      </c>
      <c r="BR20" s="131">
        <v>5</v>
      </c>
      <c r="BS20" s="131">
        <v>5</v>
      </c>
      <c r="BT20" s="132" t="s">
        <v>161</v>
      </c>
      <c r="BU20" s="132" t="s">
        <v>162</v>
      </c>
    </row>
    <row r="21" spans="1:94" s="131" customFormat="1" ht="14" x14ac:dyDescent="0.2">
      <c r="A21" s="130" t="s">
        <v>343</v>
      </c>
      <c r="B21" s="130" t="s">
        <v>375</v>
      </c>
      <c r="C21" s="133" t="s">
        <v>148</v>
      </c>
      <c r="D21" s="133" t="s">
        <v>163</v>
      </c>
      <c r="E21" s="133" t="s">
        <v>164</v>
      </c>
      <c r="F21" s="133" t="s">
        <v>113</v>
      </c>
      <c r="G21" s="133" t="s">
        <v>53</v>
      </c>
      <c r="H21" s="133" t="s">
        <v>54</v>
      </c>
      <c r="I21" s="132" t="s">
        <v>55</v>
      </c>
      <c r="J21" s="132" t="s">
        <v>55</v>
      </c>
      <c r="K21" s="132" t="s">
        <v>55</v>
      </c>
      <c r="L21" s="132" t="s">
        <v>55</v>
      </c>
      <c r="M21" s="132" t="s">
        <v>55</v>
      </c>
      <c r="N21" s="132" t="s">
        <v>55</v>
      </c>
      <c r="O21" s="132" t="s">
        <v>165</v>
      </c>
      <c r="P21" s="132" t="s">
        <v>55</v>
      </c>
      <c r="Q21" s="132" t="s">
        <v>56</v>
      </c>
      <c r="R21" s="132" t="s">
        <v>55</v>
      </c>
      <c r="S21" s="132" t="s">
        <v>166</v>
      </c>
      <c r="T21" s="132" t="s">
        <v>63</v>
      </c>
      <c r="U21" s="131" t="s">
        <v>64</v>
      </c>
      <c r="V21" s="131" t="s">
        <v>65</v>
      </c>
      <c r="W21" s="131" t="s">
        <v>67</v>
      </c>
      <c r="X21" s="131" t="s">
        <v>69</v>
      </c>
      <c r="Y21" s="131" t="s">
        <v>70</v>
      </c>
      <c r="Z21" s="131" t="s">
        <v>71</v>
      </c>
      <c r="AA21" s="131" t="s">
        <v>72</v>
      </c>
      <c r="AB21" s="131" t="s">
        <v>227</v>
      </c>
      <c r="AC21" s="131" t="s">
        <v>73</v>
      </c>
      <c r="AD21" s="131" t="s">
        <v>74</v>
      </c>
      <c r="AE21" s="134"/>
      <c r="AF21" s="134"/>
      <c r="AG21" s="134"/>
      <c r="AH21" s="132" t="s">
        <v>55</v>
      </c>
      <c r="AI21" s="132" t="s">
        <v>132</v>
      </c>
      <c r="AJ21" s="131" t="s">
        <v>189</v>
      </c>
      <c r="AK21" s="131" t="s">
        <v>170</v>
      </c>
      <c r="AL21" s="131" t="s">
        <v>147</v>
      </c>
      <c r="AM21" s="132" t="s">
        <v>59</v>
      </c>
      <c r="AN21" s="132" t="s">
        <v>253</v>
      </c>
      <c r="AO21" s="132" t="s">
        <v>97</v>
      </c>
      <c r="AP21" s="132"/>
      <c r="AQ21" s="132"/>
      <c r="AR21" s="132" t="s">
        <v>55</v>
      </c>
      <c r="AS21" s="132" t="s">
        <v>117</v>
      </c>
      <c r="AT21" s="131" t="s">
        <v>260</v>
      </c>
      <c r="AU21" s="131" t="s">
        <v>261</v>
      </c>
      <c r="AV21" s="131" t="s">
        <v>262</v>
      </c>
      <c r="AW21" s="131" t="s">
        <v>263</v>
      </c>
      <c r="AX21" s="131" t="s">
        <v>264</v>
      </c>
      <c r="AY21" s="131" t="s">
        <v>265</v>
      </c>
      <c r="AZ21" s="131" t="s">
        <v>266</v>
      </c>
      <c r="BA21" s="131" t="s">
        <v>267</v>
      </c>
      <c r="BB21" s="131" t="s">
        <v>268</v>
      </c>
      <c r="BC21" s="131" t="s">
        <v>269</v>
      </c>
      <c r="BD21" s="132" t="s">
        <v>55</v>
      </c>
      <c r="BE21" s="132" t="s">
        <v>55</v>
      </c>
      <c r="BF21" s="132" t="s">
        <v>55</v>
      </c>
      <c r="BG21" s="132" t="s">
        <v>55</v>
      </c>
      <c r="BH21" s="132" t="s">
        <v>61</v>
      </c>
      <c r="BI21" s="132" t="s">
        <v>55</v>
      </c>
      <c r="BJ21" s="132" t="s">
        <v>55</v>
      </c>
      <c r="BK21" s="132" t="s">
        <v>304</v>
      </c>
      <c r="BL21" s="132" t="s">
        <v>55</v>
      </c>
      <c r="BM21" s="132" t="s">
        <v>56</v>
      </c>
      <c r="BN21" s="132" t="s">
        <v>55</v>
      </c>
      <c r="BO21" s="132" t="s">
        <v>55</v>
      </c>
      <c r="BP21" s="132" t="s">
        <v>305</v>
      </c>
      <c r="BQ21" s="131">
        <v>1</v>
      </c>
      <c r="BR21" s="131">
        <v>10</v>
      </c>
      <c r="BS21" s="131">
        <v>9</v>
      </c>
      <c r="BT21" s="132" t="s">
        <v>395</v>
      </c>
      <c r="BU21" s="132" t="s">
        <v>394</v>
      </c>
    </row>
    <row r="22" spans="1:94" s="131" customFormat="1" ht="14" x14ac:dyDescent="0.2">
      <c r="A22" s="130" t="s">
        <v>343</v>
      </c>
      <c r="B22" s="130" t="s">
        <v>375</v>
      </c>
      <c r="C22" s="133" t="s">
        <v>49</v>
      </c>
      <c r="D22" s="133" t="s">
        <v>167</v>
      </c>
      <c r="E22" s="133" t="s">
        <v>168</v>
      </c>
      <c r="F22" s="133" t="s">
        <v>52</v>
      </c>
      <c r="G22" s="133" t="s">
        <v>53</v>
      </c>
      <c r="H22" s="133" t="s">
        <v>54</v>
      </c>
      <c r="I22" s="133" t="s">
        <v>55</v>
      </c>
      <c r="J22" s="133" t="s">
        <v>56</v>
      </c>
      <c r="K22" s="133" t="s">
        <v>55</v>
      </c>
      <c r="L22" s="133" t="s">
        <v>55</v>
      </c>
      <c r="M22" s="133" t="s">
        <v>55</v>
      </c>
      <c r="N22" s="133" t="s">
        <v>56</v>
      </c>
      <c r="O22" s="133"/>
      <c r="P22" s="133" t="s">
        <v>55</v>
      </c>
      <c r="Q22" s="133" t="s">
        <v>56</v>
      </c>
      <c r="R22" s="133" t="s">
        <v>55</v>
      </c>
      <c r="S22" s="133" t="s">
        <v>169</v>
      </c>
      <c r="T22" s="133" t="s">
        <v>63</v>
      </c>
      <c r="U22" s="130" t="s">
        <v>64</v>
      </c>
      <c r="V22" s="130" t="s">
        <v>65</v>
      </c>
      <c r="W22" s="130" t="s">
        <v>67</v>
      </c>
      <c r="X22" s="130" t="s">
        <v>226</v>
      </c>
      <c r="Y22" s="130" t="s">
        <v>69</v>
      </c>
      <c r="Z22" s="130" t="s">
        <v>70</v>
      </c>
      <c r="AA22" s="130" t="s">
        <v>71</v>
      </c>
      <c r="AB22" s="130" t="s">
        <v>72</v>
      </c>
      <c r="AC22" s="130" t="s">
        <v>73</v>
      </c>
      <c r="AD22" s="130" t="s">
        <v>227</v>
      </c>
      <c r="AE22" s="130" t="s">
        <v>74</v>
      </c>
      <c r="AF22" s="155"/>
      <c r="AG22" s="155"/>
      <c r="AH22" s="133" t="s">
        <v>55</v>
      </c>
      <c r="AI22" s="133" t="s">
        <v>170</v>
      </c>
      <c r="AJ22" s="130" t="s">
        <v>170</v>
      </c>
      <c r="AK22" s="130"/>
      <c r="AL22" s="130"/>
      <c r="AM22" s="133" t="s">
        <v>59</v>
      </c>
      <c r="AN22" s="132" t="s">
        <v>97</v>
      </c>
      <c r="AO22" s="133"/>
      <c r="AP22" s="133"/>
      <c r="AQ22" s="133"/>
      <c r="AR22" s="133" t="s">
        <v>55</v>
      </c>
      <c r="AS22" s="133" t="s">
        <v>171</v>
      </c>
      <c r="AT22" s="130" t="s">
        <v>260</v>
      </c>
      <c r="AU22" s="130" t="s">
        <v>261</v>
      </c>
      <c r="AV22" s="130" t="s">
        <v>262</v>
      </c>
      <c r="AW22" s="130" t="s">
        <v>265</v>
      </c>
      <c r="AX22" s="130" t="s">
        <v>268</v>
      </c>
      <c r="AY22" s="130" t="s">
        <v>267</v>
      </c>
      <c r="AZ22" s="130"/>
      <c r="BA22" s="130"/>
      <c r="BB22" s="130"/>
      <c r="BC22" s="130"/>
      <c r="BD22" s="133" t="s">
        <v>55</v>
      </c>
      <c r="BE22" s="133" t="s">
        <v>55</v>
      </c>
      <c r="BF22" s="133" t="s">
        <v>55</v>
      </c>
      <c r="BG22" s="133" t="s">
        <v>55</v>
      </c>
      <c r="BH22" s="133" t="s">
        <v>61</v>
      </c>
      <c r="BI22" s="133" t="s">
        <v>55</v>
      </c>
      <c r="BJ22" s="133" t="s">
        <v>55</v>
      </c>
      <c r="BK22" s="133" t="s">
        <v>305</v>
      </c>
      <c r="BL22" s="133" t="s">
        <v>56</v>
      </c>
      <c r="BM22" s="132" t="s">
        <v>56</v>
      </c>
      <c r="BN22" s="133" t="s">
        <v>56</v>
      </c>
      <c r="BO22" s="133" t="s">
        <v>55</v>
      </c>
      <c r="BP22" s="133" t="s">
        <v>304</v>
      </c>
      <c r="BQ22" s="130">
        <v>1</v>
      </c>
      <c r="BR22" s="130">
        <v>8</v>
      </c>
      <c r="BS22" s="130">
        <v>5</v>
      </c>
      <c r="BT22" s="133" t="s">
        <v>405</v>
      </c>
      <c r="BU22" s="136" t="s">
        <v>425</v>
      </c>
      <c r="CC22" s="134"/>
      <c r="CD22" s="134"/>
      <c r="CE22" s="134"/>
      <c r="CF22" s="134"/>
      <c r="CG22" s="134"/>
      <c r="CH22" s="134"/>
      <c r="CI22" s="134"/>
      <c r="CJ22" s="134"/>
      <c r="CK22" s="134"/>
      <c r="CL22" s="134"/>
      <c r="CM22" s="134"/>
      <c r="CN22" s="134"/>
      <c r="CO22" s="134"/>
      <c r="CP22" s="134"/>
    </row>
    <row r="23" spans="1:94" s="131" customFormat="1" ht="14" x14ac:dyDescent="0.2">
      <c r="A23" s="130" t="s">
        <v>343</v>
      </c>
      <c r="B23" s="130" t="s">
        <v>375</v>
      </c>
      <c r="C23" s="133" t="s">
        <v>186</v>
      </c>
      <c r="D23" s="133" t="s">
        <v>108</v>
      </c>
      <c r="E23" s="133" t="s">
        <v>187</v>
      </c>
      <c r="F23" s="133" t="s">
        <v>78</v>
      </c>
      <c r="G23" s="133" t="s">
        <v>53</v>
      </c>
      <c r="H23" s="133" t="s">
        <v>54</v>
      </c>
      <c r="I23" s="133" t="s">
        <v>55</v>
      </c>
      <c r="J23" s="133" t="s">
        <v>55</v>
      </c>
      <c r="K23" s="133" t="s">
        <v>55</v>
      </c>
      <c r="L23" s="133" t="s">
        <v>55</v>
      </c>
      <c r="M23" s="133" t="s">
        <v>55</v>
      </c>
      <c r="N23" s="133" t="s">
        <v>55</v>
      </c>
      <c r="O23" s="133" t="s">
        <v>120</v>
      </c>
      <c r="P23" s="133" t="s">
        <v>55</v>
      </c>
      <c r="Q23" s="133" t="s">
        <v>55</v>
      </c>
      <c r="R23" s="133" t="s">
        <v>55</v>
      </c>
      <c r="S23" s="133" t="s">
        <v>188</v>
      </c>
      <c r="T23" s="133" t="s">
        <v>63</v>
      </c>
      <c r="U23" s="130" t="s">
        <v>64</v>
      </c>
      <c r="V23" s="130" t="s">
        <v>65</v>
      </c>
      <c r="W23" s="130" t="s">
        <v>66</v>
      </c>
      <c r="X23" s="130" t="s">
        <v>67</v>
      </c>
      <c r="Y23" s="130" t="s">
        <v>226</v>
      </c>
      <c r="Z23" s="130" t="s">
        <v>69</v>
      </c>
      <c r="AA23" s="130" t="s">
        <v>70</v>
      </c>
      <c r="AB23" s="130" t="s">
        <v>71</v>
      </c>
      <c r="AC23" s="130" t="s">
        <v>72</v>
      </c>
      <c r="AD23" s="130" t="s">
        <v>73</v>
      </c>
      <c r="AE23" s="155"/>
      <c r="AF23" s="155"/>
      <c r="AG23" s="155"/>
      <c r="AH23" s="133" t="s">
        <v>55</v>
      </c>
      <c r="AI23" s="133" t="s">
        <v>189</v>
      </c>
      <c r="AJ23" s="130" t="s">
        <v>189</v>
      </c>
      <c r="AK23" s="130"/>
      <c r="AL23" s="130"/>
      <c r="AM23" s="133" t="s">
        <v>59</v>
      </c>
      <c r="AN23" s="133" t="s">
        <v>97</v>
      </c>
      <c r="AO23" s="133"/>
      <c r="AP23" s="133"/>
      <c r="AQ23" s="133"/>
      <c r="AR23" s="133" t="s">
        <v>55</v>
      </c>
      <c r="AS23" s="133" t="s">
        <v>190</v>
      </c>
      <c r="AT23" s="130" t="s">
        <v>262</v>
      </c>
      <c r="AU23" s="130" t="s">
        <v>263</v>
      </c>
      <c r="AV23" s="130" t="s">
        <v>261</v>
      </c>
      <c r="AW23" s="130" t="s">
        <v>260</v>
      </c>
      <c r="AX23" s="130" t="s">
        <v>266</v>
      </c>
      <c r="AY23" s="130" t="s">
        <v>264</v>
      </c>
      <c r="AZ23" s="130" t="s">
        <v>265</v>
      </c>
      <c r="BA23" s="130" t="s">
        <v>269</v>
      </c>
      <c r="BB23" s="130" t="s">
        <v>268</v>
      </c>
      <c r="BC23" s="130" t="s">
        <v>267</v>
      </c>
      <c r="BD23" s="133" t="s">
        <v>55</v>
      </c>
      <c r="BE23" s="133" t="s">
        <v>55</v>
      </c>
      <c r="BF23" s="133" t="s">
        <v>56</v>
      </c>
      <c r="BG23" s="133" t="s">
        <v>56</v>
      </c>
      <c r="BH23" s="133" t="s">
        <v>56</v>
      </c>
      <c r="BI23" s="133" t="s">
        <v>55</v>
      </c>
      <c r="BJ23" s="133" t="s">
        <v>55</v>
      </c>
      <c r="BK23" s="133" t="s">
        <v>305</v>
      </c>
      <c r="BL23" s="133" t="s">
        <v>55</v>
      </c>
      <c r="BM23" s="131" t="s">
        <v>55</v>
      </c>
      <c r="BN23" s="133" t="s">
        <v>55</v>
      </c>
      <c r="BO23" s="133" t="s">
        <v>55</v>
      </c>
      <c r="BP23" s="133" t="s">
        <v>304</v>
      </c>
      <c r="BQ23" s="130">
        <v>1</v>
      </c>
      <c r="BR23" s="130">
        <v>8</v>
      </c>
      <c r="BS23" s="130">
        <v>8</v>
      </c>
      <c r="BT23" s="133" t="s">
        <v>417</v>
      </c>
      <c r="BU23" s="136" t="s">
        <v>180</v>
      </c>
      <c r="CC23" s="134"/>
      <c r="CD23" s="134"/>
      <c r="CE23" s="134"/>
      <c r="CF23" s="134"/>
      <c r="CG23" s="134"/>
      <c r="CH23" s="134"/>
      <c r="CI23" s="134"/>
      <c r="CJ23" s="134"/>
      <c r="CK23" s="134"/>
      <c r="CL23" s="134"/>
      <c r="CM23" s="134"/>
      <c r="CN23" s="134"/>
      <c r="CO23" s="134"/>
      <c r="CP23" s="134"/>
    </row>
    <row r="24" spans="1:94" s="131" customFormat="1" ht="14" x14ac:dyDescent="0.2">
      <c r="A24" s="133" t="s">
        <v>75</v>
      </c>
      <c r="B24" s="133" t="s">
        <v>376</v>
      </c>
      <c r="C24" s="133" t="s">
        <v>75</v>
      </c>
      <c r="D24" s="133" t="s">
        <v>76</v>
      </c>
      <c r="E24" s="133" t="s">
        <v>77</v>
      </c>
      <c r="F24" s="133" t="s">
        <v>78</v>
      </c>
      <c r="G24" s="133" t="s">
        <v>79</v>
      </c>
      <c r="H24" s="133" t="s">
        <v>54</v>
      </c>
      <c r="I24" s="133" t="s">
        <v>55</v>
      </c>
      <c r="J24" s="133" t="s">
        <v>56</v>
      </c>
      <c r="K24" s="133" t="s">
        <v>55</v>
      </c>
      <c r="L24" s="133" t="s">
        <v>56</v>
      </c>
      <c r="M24" s="133" t="s">
        <v>55</v>
      </c>
      <c r="N24" s="133" t="s">
        <v>56</v>
      </c>
      <c r="O24" s="133"/>
      <c r="P24" s="133" t="s">
        <v>55</v>
      </c>
      <c r="Q24" s="133" t="s">
        <v>55</v>
      </c>
      <c r="R24" s="133" t="s">
        <v>55</v>
      </c>
      <c r="S24" s="133" t="s">
        <v>80</v>
      </c>
      <c r="T24" s="133" t="s">
        <v>63</v>
      </c>
      <c r="U24" s="133" t="s">
        <v>64</v>
      </c>
      <c r="V24" s="133" t="s">
        <v>65</v>
      </c>
      <c r="W24" s="133" t="s">
        <v>68</v>
      </c>
      <c r="X24" s="133" t="s">
        <v>66</v>
      </c>
      <c r="Y24" s="133" t="s">
        <v>67</v>
      </c>
      <c r="Z24" s="133" t="s">
        <v>226</v>
      </c>
      <c r="AA24" s="133" t="s">
        <v>69</v>
      </c>
      <c r="AB24" s="133" t="s">
        <v>70</v>
      </c>
      <c r="AC24" s="133" t="s">
        <v>71</v>
      </c>
      <c r="AD24" s="133" t="s">
        <v>72</v>
      </c>
      <c r="AE24" s="133" t="s">
        <v>73</v>
      </c>
      <c r="AF24" s="133" t="s">
        <v>227</v>
      </c>
      <c r="AG24" s="133"/>
      <c r="AH24" s="133" t="s">
        <v>55</v>
      </c>
      <c r="AI24" s="133" t="s">
        <v>81</v>
      </c>
      <c r="AJ24" s="130" t="s">
        <v>189</v>
      </c>
      <c r="AK24" s="130" t="s">
        <v>170</v>
      </c>
      <c r="AL24" s="130" t="s">
        <v>147</v>
      </c>
      <c r="AM24" s="133" t="s">
        <v>59</v>
      </c>
      <c r="AN24" s="133" t="s">
        <v>144</v>
      </c>
      <c r="AO24" s="133" t="s">
        <v>251</v>
      </c>
      <c r="AP24" s="133" t="s">
        <v>252</v>
      </c>
      <c r="AQ24" s="133"/>
      <c r="AR24" s="133" t="s">
        <v>55</v>
      </c>
      <c r="AS24" s="133" t="s">
        <v>60</v>
      </c>
      <c r="AT24" s="130" t="s">
        <v>260</v>
      </c>
      <c r="AU24" s="130" t="s">
        <v>261</v>
      </c>
      <c r="AV24" s="130" t="s">
        <v>262</v>
      </c>
      <c r="AW24" s="130" t="s">
        <v>263</v>
      </c>
      <c r="AX24" s="130" t="s">
        <v>264</v>
      </c>
      <c r="AY24" s="130" t="s">
        <v>265</v>
      </c>
      <c r="AZ24" s="130" t="s">
        <v>266</v>
      </c>
      <c r="BA24" s="130" t="s">
        <v>267</v>
      </c>
      <c r="BB24" s="130" t="s">
        <v>268</v>
      </c>
      <c r="BC24" s="130" t="s">
        <v>269</v>
      </c>
      <c r="BD24" s="133" t="s">
        <v>55</v>
      </c>
      <c r="BE24" s="133" t="s">
        <v>55</v>
      </c>
      <c r="BF24" s="133" t="s">
        <v>56</v>
      </c>
      <c r="BG24" s="133" t="s">
        <v>56</v>
      </c>
      <c r="BH24" s="133" t="s">
        <v>61</v>
      </c>
      <c r="BI24" s="133" t="s">
        <v>55</v>
      </c>
      <c r="BJ24" s="133" t="s">
        <v>55</v>
      </c>
      <c r="BK24" s="132" t="s">
        <v>62</v>
      </c>
      <c r="BL24" s="133" t="s">
        <v>55</v>
      </c>
      <c r="BM24" s="130" t="s">
        <v>55</v>
      </c>
      <c r="BN24" s="133" t="s">
        <v>55</v>
      </c>
      <c r="BO24" s="135" t="s">
        <v>55</v>
      </c>
      <c r="BP24" s="135" t="s">
        <v>304</v>
      </c>
      <c r="BQ24" s="130">
        <v>1</v>
      </c>
      <c r="BR24" s="130">
        <v>10</v>
      </c>
      <c r="BS24" s="130">
        <v>10</v>
      </c>
      <c r="BT24" s="133" t="s">
        <v>409</v>
      </c>
      <c r="BU24" s="136" t="s">
        <v>180</v>
      </c>
      <c r="CC24" s="134"/>
      <c r="CD24" s="134"/>
      <c r="CE24" s="134"/>
      <c r="CF24" s="134"/>
      <c r="CG24" s="134"/>
      <c r="CH24" s="134"/>
      <c r="CI24" s="134"/>
      <c r="CJ24" s="134"/>
      <c r="CK24" s="134"/>
      <c r="CL24" s="134"/>
      <c r="CM24" s="134"/>
      <c r="CN24" s="134"/>
      <c r="CO24" s="134"/>
      <c r="CP24" s="134"/>
    </row>
    <row r="25" spans="1:94" s="131" customFormat="1" ht="14" x14ac:dyDescent="0.2">
      <c r="A25" s="133" t="s">
        <v>75</v>
      </c>
      <c r="B25" s="133" t="s">
        <v>376</v>
      </c>
      <c r="C25" s="133" t="s">
        <v>75</v>
      </c>
      <c r="D25" s="133" t="s">
        <v>118</v>
      </c>
      <c r="E25" s="133" t="s">
        <v>119</v>
      </c>
      <c r="F25" s="133" t="s">
        <v>78</v>
      </c>
      <c r="G25" s="133" t="s">
        <v>79</v>
      </c>
      <c r="H25" s="133" t="s">
        <v>54</v>
      </c>
      <c r="I25" s="133" t="s">
        <v>55</v>
      </c>
      <c r="J25" s="133" t="s">
        <v>55</v>
      </c>
      <c r="K25" s="133" t="s">
        <v>55</v>
      </c>
      <c r="L25" s="133" t="s">
        <v>56</v>
      </c>
      <c r="M25" s="133" t="s">
        <v>55</v>
      </c>
      <c r="N25" s="133" t="s">
        <v>55</v>
      </c>
      <c r="O25" s="133" t="s">
        <v>120</v>
      </c>
      <c r="P25" s="133" t="s">
        <v>55</v>
      </c>
      <c r="Q25" s="133" t="s">
        <v>56</v>
      </c>
      <c r="R25" s="133" t="s">
        <v>55</v>
      </c>
      <c r="S25" s="133" t="s">
        <v>121</v>
      </c>
      <c r="T25" s="133" t="s">
        <v>64</v>
      </c>
      <c r="U25" s="133" t="s">
        <v>67</v>
      </c>
      <c r="V25" s="133" t="s">
        <v>70</v>
      </c>
      <c r="W25" s="133" t="s">
        <v>72</v>
      </c>
      <c r="X25" s="133" t="s">
        <v>73</v>
      </c>
      <c r="Y25" s="133" t="s">
        <v>227</v>
      </c>
      <c r="Z25" s="133" t="s">
        <v>74</v>
      </c>
      <c r="AA25" s="133"/>
      <c r="AB25" s="133"/>
      <c r="AC25" s="133"/>
      <c r="AD25" s="133"/>
      <c r="AE25" s="133"/>
      <c r="AF25" s="133"/>
      <c r="AG25" s="133"/>
      <c r="AH25" s="133" t="s">
        <v>55</v>
      </c>
      <c r="AI25" s="133" t="s">
        <v>116</v>
      </c>
      <c r="AJ25" s="130" t="s">
        <v>189</v>
      </c>
      <c r="AK25" s="130" t="s">
        <v>147</v>
      </c>
      <c r="AL25" s="130"/>
      <c r="AM25" s="133" t="s">
        <v>59</v>
      </c>
      <c r="AN25" s="133" t="s">
        <v>97</v>
      </c>
      <c r="AO25" s="133"/>
      <c r="AP25" s="133"/>
      <c r="AQ25" s="133"/>
      <c r="AR25" s="133" t="s">
        <v>55</v>
      </c>
      <c r="AS25" s="133" t="s">
        <v>117</v>
      </c>
      <c r="AT25" s="130" t="s">
        <v>260</v>
      </c>
      <c r="AU25" s="130" t="s">
        <v>261</v>
      </c>
      <c r="AV25" s="130" t="s">
        <v>262</v>
      </c>
      <c r="AW25" s="130" t="s">
        <v>263</v>
      </c>
      <c r="AX25" s="130" t="s">
        <v>264</v>
      </c>
      <c r="AY25" s="130" t="s">
        <v>265</v>
      </c>
      <c r="AZ25" s="130" t="s">
        <v>266</v>
      </c>
      <c r="BA25" s="130" t="s">
        <v>267</v>
      </c>
      <c r="BB25" s="130" t="s">
        <v>268</v>
      </c>
      <c r="BC25" s="130" t="s">
        <v>269</v>
      </c>
      <c r="BD25" s="133" t="s">
        <v>55</v>
      </c>
      <c r="BE25" s="133" t="s">
        <v>55</v>
      </c>
      <c r="BF25" s="133" t="s">
        <v>56</v>
      </c>
      <c r="BG25" s="133" t="s">
        <v>55</v>
      </c>
      <c r="BH25" s="133" t="s">
        <v>61</v>
      </c>
      <c r="BI25" s="133" t="s">
        <v>55</v>
      </c>
      <c r="BJ25" s="133" t="s">
        <v>55</v>
      </c>
      <c r="BK25" s="133" t="s">
        <v>305</v>
      </c>
      <c r="BL25" s="133" t="s">
        <v>56</v>
      </c>
      <c r="BM25" s="132" t="s">
        <v>56</v>
      </c>
      <c r="BN25" s="133" t="s">
        <v>55</v>
      </c>
      <c r="BO25" s="135" t="s">
        <v>55</v>
      </c>
      <c r="BP25" s="135" t="s">
        <v>305</v>
      </c>
      <c r="BQ25" s="130">
        <v>1</v>
      </c>
      <c r="BR25" s="130">
        <v>10</v>
      </c>
      <c r="BS25" s="130">
        <v>10</v>
      </c>
      <c r="BT25" s="133" t="s">
        <v>420</v>
      </c>
      <c r="BU25" s="136" t="s">
        <v>180</v>
      </c>
      <c r="CC25" s="134"/>
      <c r="CD25" s="134"/>
      <c r="CE25" s="134"/>
      <c r="CF25" s="134"/>
      <c r="CG25" s="134"/>
      <c r="CH25" s="134"/>
      <c r="CI25" s="134"/>
      <c r="CJ25" s="134"/>
      <c r="CK25" s="134"/>
      <c r="CL25" s="134"/>
      <c r="CM25" s="134"/>
      <c r="CN25" s="134"/>
      <c r="CO25" s="134"/>
      <c r="CP25" s="134"/>
    </row>
    <row r="26" spans="1:94" s="131" customFormat="1" ht="14" x14ac:dyDescent="0.2">
      <c r="A26" s="133" t="s">
        <v>82</v>
      </c>
      <c r="B26" s="133" t="s">
        <v>376</v>
      </c>
      <c r="C26" s="133" t="s">
        <v>82</v>
      </c>
      <c r="D26" s="133" t="s">
        <v>83</v>
      </c>
      <c r="E26" s="133" t="s">
        <v>84</v>
      </c>
      <c r="F26" s="133" t="s">
        <v>85</v>
      </c>
      <c r="G26" s="133" t="s">
        <v>53</v>
      </c>
      <c r="H26" s="133" t="s">
        <v>54</v>
      </c>
      <c r="I26" s="133" t="s">
        <v>55</v>
      </c>
      <c r="J26" s="133" t="s">
        <v>55</v>
      </c>
      <c r="K26" s="133" t="s">
        <v>55</v>
      </c>
      <c r="L26" s="133" t="s">
        <v>55</v>
      </c>
      <c r="M26" s="133" t="s">
        <v>55</v>
      </c>
      <c r="N26" s="133" t="s">
        <v>56</v>
      </c>
      <c r="O26" s="133"/>
      <c r="P26" s="133" t="s">
        <v>56</v>
      </c>
      <c r="Q26" s="133" t="s">
        <v>56</v>
      </c>
      <c r="R26" s="133" t="s">
        <v>56</v>
      </c>
      <c r="S26" s="133"/>
      <c r="T26" s="133"/>
      <c r="U26" s="133"/>
      <c r="V26" s="133"/>
      <c r="W26" s="133"/>
      <c r="X26" s="133"/>
      <c r="Y26" s="133"/>
      <c r="Z26" s="133"/>
      <c r="AA26" s="133"/>
      <c r="AB26" s="133"/>
      <c r="AC26" s="133"/>
      <c r="AD26" s="133"/>
      <c r="AE26" s="133"/>
      <c r="AF26" s="133"/>
      <c r="AG26" s="133"/>
      <c r="AH26" s="133" t="s">
        <v>56</v>
      </c>
      <c r="AI26" s="133"/>
      <c r="AJ26" s="130"/>
      <c r="AK26" s="130"/>
      <c r="AL26" s="130"/>
      <c r="AM26" s="133" t="s">
        <v>59</v>
      </c>
      <c r="AN26" s="133" t="s">
        <v>97</v>
      </c>
      <c r="AO26" s="133"/>
      <c r="AP26" s="133"/>
      <c r="AQ26" s="133"/>
      <c r="AR26" s="133" t="s">
        <v>55</v>
      </c>
      <c r="AS26" s="133" t="s">
        <v>86</v>
      </c>
      <c r="AT26" s="130" t="s">
        <v>260</v>
      </c>
      <c r="AU26" s="130" t="s">
        <v>263</v>
      </c>
      <c r="AV26" s="130" t="s">
        <v>264</v>
      </c>
      <c r="AW26" s="130" t="s">
        <v>265</v>
      </c>
      <c r="AX26" s="130" t="s">
        <v>266</v>
      </c>
      <c r="AY26" s="130" t="s">
        <v>269</v>
      </c>
      <c r="AZ26" s="130"/>
      <c r="BA26" s="130"/>
      <c r="BB26" s="130"/>
      <c r="BC26" s="130"/>
      <c r="BD26" s="133" t="s">
        <v>55</v>
      </c>
      <c r="BE26" s="133" t="s">
        <v>56</v>
      </c>
      <c r="BF26" s="133" t="s">
        <v>56</v>
      </c>
      <c r="BG26" s="133" t="s">
        <v>56</v>
      </c>
      <c r="BH26" s="133" t="s">
        <v>56</v>
      </c>
      <c r="BI26" s="133" t="s">
        <v>55</v>
      </c>
      <c r="BJ26" s="133" t="s">
        <v>55</v>
      </c>
      <c r="BK26" s="133" t="s">
        <v>62</v>
      </c>
      <c r="BL26" s="133" t="s">
        <v>55</v>
      </c>
      <c r="BM26" s="133" t="s">
        <v>56</v>
      </c>
      <c r="BN26" s="133" t="s">
        <v>55</v>
      </c>
      <c r="BO26" s="135" t="s">
        <v>55</v>
      </c>
      <c r="BP26" s="135" t="s">
        <v>305</v>
      </c>
      <c r="BQ26" s="130">
        <v>1</v>
      </c>
      <c r="BR26" s="130">
        <v>10</v>
      </c>
      <c r="BS26" s="130">
        <v>10</v>
      </c>
      <c r="BT26" s="133" t="s">
        <v>87</v>
      </c>
      <c r="BU26" s="136" t="s">
        <v>423</v>
      </c>
      <c r="CC26" s="134"/>
      <c r="CD26" s="134"/>
      <c r="CE26" s="134"/>
      <c r="CF26" s="134"/>
      <c r="CG26" s="134"/>
      <c r="CH26" s="134"/>
      <c r="CI26" s="134"/>
      <c r="CJ26" s="134"/>
      <c r="CK26" s="134"/>
      <c r="CL26" s="134"/>
      <c r="CM26" s="134"/>
      <c r="CN26" s="134"/>
      <c r="CO26" s="134"/>
      <c r="CP26" s="134"/>
    </row>
    <row r="27" spans="1:94" s="131" customFormat="1" ht="14" x14ac:dyDescent="0.2">
      <c r="A27" s="133" t="s">
        <v>88</v>
      </c>
      <c r="B27" s="133" t="s">
        <v>376</v>
      </c>
      <c r="C27" s="133" t="s">
        <v>88</v>
      </c>
      <c r="D27" s="133" t="s">
        <v>89</v>
      </c>
      <c r="E27" s="133" t="s">
        <v>90</v>
      </c>
      <c r="F27" s="133" t="s">
        <v>78</v>
      </c>
      <c r="G27" s="133" t="s">
        <v>53</v>
      </c>
      <c r="H27" s="133" t="s">
        <v>54</v>
      </c>
      <c r="I27" s="133" t="s">
        <v>55</v>
      </c>
      <c r="J27" s="133" t="s">
        <v>56</v>
      </c>
      <c r="K27" s="133" t="s">
        <v>55</v>
      </c>
      <c r="L27" s="133" t="s">
        <v>56</v>
      </c>
      <c r="M27" s="133" t="s">
        <v>55</v>
      </c>
      <c r="N27" s="133" t="s">
        <v>56</v>
      </c>
      <c r="O27" s="133"/>
      <c r="P27" s="133" t="s">
        <v>55</v>
      </c>
      <c r="Q27" s="133" t="s">
        <v>56</v>
      </c>
      <c r="R27" s="133" t="s">
        <v>56</v>
      </c>
      <c r="S27" s="133"/>
      <c r="T27" s="133"/>
      <c r="U27" s="133"/>
      <c r="V27" s="133"/>
      <c r="W27" s="133"/>
      <c r="X27" s="133"/>
      <c r="Y27" s="133"/>
      <c r="Z27" s="133"/>
      <c r="AA27" s="133"/>
      <c r="AB27" s="133"/>
      <c r="AC27" s="133"/>
      <c r="AD27" s="133"/>
      <c r="AE27" s="133"/>
      <c r="AF27" s="133"/>
      <c r="AG27" s="133"/>
      <c r="AH27" s="133" t="s">
        <v>56</v>
      </c>
      <c r="AI27" s="133"/>
      <c r="AJ27" s="130"/>
      <c r="AK27" s="130"/>
      <c r="AL27" s="130"/>
      <c r="AM27" s="133" t="s">
        <v>91</v>
      </c>
      <c r="AN27" s="133" t="s">
        <v>144</v>
      </c>
      <c r="AO27" s="133"/>
      <c r="AP27" s="133"/>
      <c r="AQ27" s="133"/>
      <c r="AR27" s="133" t="s">
        <v>55</v>
      </c>
      <c r="AS27" s="133" t="s">
        <v>92</v>
      </c>
      <c r="AT27" s="130" t="s">
        <v>260</v>
      </c>
      <c r="AU27" s="130" t="s">
        <v>261</v>
      </c>
      <c r="AV27" s="130" t="s">
        <v>262</v>
      </c>
      <c r="AW27" s="130" t="s">
        <v>263</v>
      </c>
      <c r="AX27" s="130" t="s">
        <v>264</v>
      </c>
      <c r="AY27" s="130" t="s">
        <v>265</v>
      </c>
      <c r="AZ27" s="130" t="s">
        <v>266</v>
      </c>
      <c r="BA27" s="130" t="s">
        <v>267</v>
      </c>
      <c r="BB27" s="130" t="s">
        <v>269</v>
      </c>
      <c r="BC27" s="130"/>
      <c r="BD27" s="133" t="s">
        <v>55</v>
      </c>
      <c r="BE27" s="133" t="s">
        <v>55</v>
      </c>
      <c r="BF27" s="133" t="s">
        <v>56</v>
      </c>
      <c r="BG27" s="133" t="s">
        <v>56</v>
      </c>
      <c r="BH27" s="133" t="s">
        <v>56</v>
      </c>
      <c r="BI27" s="133" t="s">
        <v>55</v>
      </c>
      <c r="BJ27" s="133" t="s">
        <v>55</v>
      </c>
      <c r="BK27" s="133" t="s">
        <v>62</v>
      </c>
      <c r="BL27" s="133" t="s">
        <v>55</v>
      </c>
      <c r="BM27" s="133" t="s">
        <v>56</v>
      </c>
      <c r="BN27" s="133" t="s">
        <v>55</v>
      </c>
      <c r="BO27" s="135" t="s">
        <v>55</v>
      </c>
      <c r="BP27" s="135" t="s">
        <v>305</v>
      </c>
      <c r="BQ27" s="130">
        <v>1</v>
      </c>
      <c r="BR27" s="130">
        <v>6</v>
      </c>
      <c r="BS27" s="130">
        <v>10</v>
      </c>
      <c r="BT27" s="133" t="s">
        <v>410</v>
      </c>
      <c r="BU27" s="136" t="s">
        <v>411</v>
      </c>
      <c r="CC27" s="134"/>
      <c r="CD27" s="134"/>
      <c r="CE27" s="134"/>
      <c r="CF27" s="134"/>
      <c r="CG27" s="134"/>
      <c r="CH27" s="134"/>
      <c r="CI27" s="134"/>
      <c r="CJ27" s="134"/>
      <c r="CK27" s="134"/>
      <c r="CL27" s="134"/>
      <c r="CM27" s="134"/>
      <c r="CN27" s="134"/>
      <c r="CO27" s="134"/>
      <c r="CP27" s="134"/>
    </row>
    <row r="28" spans="1:94" s="131" customFormat="1" ht="14" x14ac:dyDescent="0.2">
      <c r="A28" s="137" t="s">
        <v>88</v>
      </c>
      <c r="B28" s="133" t="s">
        <v>376</v>
      </c>
      <c r="C28" s="137" t="s">
        <v>88</v>
      </c>
      <c r="D28" s="137" t="s">
        <v>89</v>
      </c>
      <c r="E28" s="137" t="s">
        <v>112</v>
      </c>
      <c r="F28" s="137" t="s">
        <v>113</v>
      </c>
      <c r="G28" s="137" t="s">
        <v>79</v>
      </c>
      <c r="H28" s="137" t="s">
        <v>54</v>
      </c>
      <c r="I28" s="137" t="s">
        <v>55</v>
      </c>
      <c r="J28" s="137" t="s">
        <v>55</v>
      </c>
      <c r="K28" s="137" t="s">
        <v>55</v>
      </c>
      <c r="L28" s="137" t="s">
        <v>55</v>
      </c>
      <c r="M28" s="137" t="s">
        <v>55</v>
      </c>
      <c r="N28" s="137" t="s">
        <v>55</v>
      </c>
      <c r="O28" s="137" t="s">
        <v>114</v>
      </c>
      <c r="P28" s="137" t="s">
        <v>55</v>
      </c>
      <c r="Q28" s="137" t="s">
        <v>56</v>
      </c>
      <c r="R28" s="137" t="s">
        <v>55</v>
      </c>
      <c r="S28" s="137" t="s">
        <v>115</v>
      </c>
      <c r="T28" s="137" t="s">
        <v>63</v>
      </c>
      <c r="U28" s="137" t="s">
        <v>64</v>
      </c>
      <c r="V28" s="137" t="s">
        <v>65</v>
      </c>
      <c r="W28" s="137" t="s">
        <v>67</v>
      </c>
      <c r="X28" s="137" t="s">
        <v>226</v>
      </c>
      <c r="Y28" s="137" t="s">
        <v>70</v>
      </c>
      <c r="Z28" s="137" t="s">
        <v>72</v>
      </c>
      <c r="AA28" s="137" t="s">
        <v>73</v>
      </c>
      <c r="AB28" s="137" t="s">
        <v>227</v>
      </c>
      <c r="AC28" s="137" t="s">
        <v>74</v>
      </c>
      <c r="AD28" s="137" t="s">
        <v>229</v>
      </c>
      <c r="AE28" s="137"/>
      <c r="AF28" s="137"/>
      <c r="AG28" s="137"/>
      <c r="AH28" s="137" t="s">
        <v>55</v>
      </c>
      <c r="AI28" s="137" t="s">
        <v>116</v>
      </c>
      <c r="AJ28" s="138" t="s">
        <v>189</v>
      </c>
      <c r="AK28" s="138" t="s">
        <v>147</v>
      </c>
      <c r="AL28" s="138"/>
      <c r="AM28" s="137" t="s">
        <v>59</v>
      </c>
      <c r="AN28" s="137" t="s">
        <v>97</v>
      </c>
      <c r="AO28" s="137"/>
      <c r="AP28" s="137"/>
      <c r="AQ28" s="137"/>
      <c r="AR28" s="137" t="s">
        <v>55</v>
      </c>
      <c r="AS28" s="137" t="s">
        <v>117</v>
      </c>
      <c r="AT28" s="138" t="s">
        <v>260</v>
      </c>
      <c r="AU28" s="138" t="s">
        <v>261</v>
      </c>
      <c r="AV28" s="138" t="s">
        <v>262</v>
      </c>
      <c r="AW28" s="138" t="s">
        <v>263</v>
      </c>
      <c r="AX28" s="138" t="s">
        <v>264</v>
      </c>
      <c r="AY28" s="138" t="s">
        <v>265</v>
      </c>
      <c r="AZ28" s="138" t="s">
        <v>266</v>
      </c>
      <c r="BA28" s="138" t="s">
        <v>267</v>
      </c>
      <c r="BB28" s="138" t="s">
        <v>268</v>
      </c>
      <c r="BC28" s="138" t="s">
        <v>269</v>
      </c>
      <c r="BD28" s="137" t="s">
        <v>55</v>
      </c>
      <c r="BE28" s="137" t="s">
        <v>55</v>
      </c>
      <c r="BF28" s="137" t="s">
        <v>56</v>
      </c>
      <c r="BG28" s="137" t="s">
        <v>55</v>
      </c>
      <c r="BH28" s="137" t="s">
        <v>61</v>
      </c>
      <c r="BI28" s="137" t="s">
        <v>55</v>
      </c>
      <c r="BJ28" s="137" t="s">
        <v>55</v>
      </c>
      <c r="BK28" s="132" t="s">
        <v>305</v>
      </c>
      <c r="BL28" s="137" t="s">
        <v>56</v>
      </c>
      <c r="BM28" s="137" t="s">
        <v>56</v>
      </c>
      <c r="BN28" s="137" t="s">
        <v>55</v>
      </c>
      <c r="BO28" s="139" t="s">
        <v>56</v>
      </c>
      <c r="BP28" s="139"/>
      <c r="BQ28" s="138">
        <v>1</v>
      </c>
      <c r="BR28" s="138">
        <v>9</v>
      </c>
      <c r="BS28" s="138">
        <v>10</v>
      </c>
      <c r="BT28" s="137" t="s">
        <v>424</v>
      </c>
      <c r="BU28" s="140" t="s">
        <v>180</v>
      </c>
      <c r="CC28" s="134"/>
      <c r="CD28" s="134"/>
      <c r="CE28" s="134"/>
      <c r="CF28" s="134"/>
      <c r="CG28" s="134"/>
      <c r="CH28" s="134"/>
      <c r="CI28" s="134"/>
      <c r="CJ28" s="134"/>
      <c r="CK28" s="134"/>
      <c r="CL28" s="134"/>
      <c r="CM28" s="134"/>
      <c r="CN28" s="134"/>
      <c r="CO28" s="134"/>
      <c r="CP28" s="134"/>
    </row>
    <row r="50" spans="36:70" x14ac:dyDescent="0.2">
      <c r="AJ50" s="126"/>
      <c r="AK50" s="126"/>
      <c r="AM50" s="121"/>
      <c r="AN50" s="121"/>
      <c r="AT50" s="126"/>
      <c r="AU50" s="126"/>
      <c r="BD50" s="121"/>
      <c r="BE50" s="121"/>
      <c r="BP50" s="126"/>
      <c r="BR50" s="121"/>
    </row>
  </sheetData>
  <phoneticPr fontId="1" type="noConversion"/>
  <pageMargins left="0.7" right="0.7" top="0.75" bottom="0.75" header="0.3" footer="0.3"/>
  <pageSetup paperSize="9" orientation="portrait" r:id="rId1"/>
  <tableParts count="1">
    <tablePart r:id="rId2"/>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B0F2E6-75DA-4915-B357-650BA752AB5F}">
  <dimension ref="A1:BC329"/>
  <sheetViews>
    <sheetView zoomScale="70" zoomScaleNormal="70" workbookViewId="0">
      <selection activeCell="K14" sqref="K14"/>
    </sheetView>
  </sheetViews>
  <sheetFormatPr baseColWidth="10" defaultColWidth="8.83203125" defaultRowHeight="16" x14ac:dyDescent="0.2"/>
  <cols>
    <col min="1" max="1" width="71.83203125" style="13" customWidth="1"/>
    <col min="2" max="2" width="7.83203125" style="14" bestFit="1" customWidth="1"/>
    <col min="3" max="3" width="16.33203125" style="14" customWidth="1"/>
    <col min="4" max="5" width="8.83203125" style="13"/>
    <col min="6" max="6" width="28.5" style="13" customWidth="1"/>
    <col min="7" max="7" width="11" style="14" bestFit="1" customWidth="1"/>
    <col min="8" max="8" width="11.5" style="14" customWidth="1"/>
    <col min="9" max="9" width="10.1640625" style="13" customWidth="1"/>
    <col min="10" max="10" width="16.5" style="13" customWidth="1"/>
    <col min="11" max="11" width="15.33203125" style="13" bestFit="1" customWidth="1"/>
    <col min="12" max="16384" width="8.83203125" style="13"/>
  </cols>
  <sheetData>
    <row r="1" spans="1:29" x14ac:dyDescent="0.2">
      <c r="A1" s="13" t="s">
        <v>193</v>
      </c>
      <c r="C1" s="14">
        <f>IFERROR(VLOOKUP(A1,A6:C22,2,FALSE),0)</f>
        <v>2</v>
      </c>
      <c r="F1" s="188" t="s">
        <v>1</v>
      </c>
      <c r="H1"/>
      <c r="I1"/>
      <c r="J1"/>
      <c r="K1"/>
      <c r="L1"/>
      <c r="M1"/>
      <c r="N1"/>
      <c r="O1"/>
      <c r="P1"/>
      <c r="Q1"/>
      <c r="R1"/>
      <c r="S1"/>
      <c r="T1"/>
      <c r="U1"/>
      <c r="V1"/>
      <c r="W1"/>
      <c r="X1"/>
      <c r="Y1"/>
      <c r="Z1"/>
      <c r="AA1"/>
      <c r="AB1"/>
      <c r="AC1"/>
    </row>
    <row r="2" spans="1:29" x14ac:dyDescent="0.2">
      <c r="A2" s="13" t="s">
        <v>359</v>
      </c>
      <c r="B2" s="78">
        <v>0.9</v>
      </c>
      <c r="C2" s="79">
        <v>1</v>
      </c>
      <c r="F2" s="13" t="s">
        <v>140</v>
      </c>
      <c r="G2" s="13" t="s">
        <v>193</v>
      </c>
      <c r="H2"/>
      <c r="I2"/>
      <c r="J2"/>
      <c r="K2"/>
      <c r="L2"/>
      <c r="M2"/>
      <c r="N2"/>
      <c r="O2"/>
      <c r="P2"/>
      <c r="Q2"/>
      <c r="R2"/>
      <c r="S2"/>
      <c r="T2"/>
      <c r="U2"/>
      <c r="V2"/>
      <c r="W2"/>
      <c r="X2"/>
      <c r="Y2"/>
      <c r="Z2"/>
      <c r="AA2"/>
      <c r="AB2"/>
      <c r="AC2"/>
    </row>
    <row r="3" spans="1:29" x14ac:dyDescent="0.2">
      <c r="A3" s="13" t="s">
        <v>362</v>
      </c>
      <c r="B3" s="78">
        <v>0.7</v>
      </c>
      <c r="C3" s="80">
        <v>0.89999999990000001</v>
      </c>
      <c r="E3" s="13" t="s">
        <v>191</v>
      </c>
      <c r="F3" s="189">
        <v>2</v>
      </c>
      <c r="G3" s="189">
        <v>2</v>
      </c>
      <c r="H3"/>
      <c r="I3"/>
      <c r="J3"/>
      <c r="K3"/>
      <c r="L3"/>
      <c r="M3"/>
      <c r="N3"/>
      <c r="O3"/>
      <c r="P3"/>
      <c r="Q3"/>
      <c r="R3"/>
      <c r="S3"/>
      <c r="T3"/>
      <c r="U3"/>
      <c r="V3"/>
      <c r="W3"/>
      <c r="X3"/>
      <c r="Y3"/>
      <c r="Z3"/>
      <c r="AA3"/>
      <c r="AB3"/>
      <c r="AC3"/>
    </row>
    <row r="4" spans="1:29" x14ac:dyDescent="0.2">
      <c r="A4" s="13" t="s">
        <v>361</v>
      </c>
      <c r="B4" s="78">
        <v>0</v>
      </c>
      <c r="C4" s="80">
        <v>0.69999999000000002</v>
      </c>
      <c r="AC4"/>
    </row>
    <row r="5" spans="1:29" x14ac:dyDescent="0.2">
      <c r="AC5"/>
    </row>
    <row r="6" spans="1:29" x14ac:dyDescent="0.2">
      <c r="A6" s="188" t="s">
        <v>0</v>
      </c>
      <c r="B6" s="13" t="s">
        <v>426</v>
      </c>
      <c r="C6" s="13" t="s">
        <v>436</v>
      </c>
      <c r="F6" s="157" t="s">
        <v>0</v>
      </c>
      <c r="G6" s="158" t="s">
        <v>191</v>
      </c>
      <c r="H6" s="158" t="s">
        <v>192</v>
      </c>
      <c r="J6" s="188" t="s">
        <v>374</v>
      </c>
      <c r="K6" s="13" t="s">
        <v>377</v>
      </c>
      <c r="L6"/>
      <c r="AC6"/>
    </row>
    <row r="7" spans="1:29" x14ac:dyDescent="0.2">
      <c r="A7" s="13" t="s">
        <v>139</v>
      </c>
      <c r="B7" s="189">
        <v>2</v>
      </c>
      <c r="C7" s="15">
        <v>1</v>
      </c>
      <c r="F7" s="142" t="s">
        <v>152</v>
      </c>
      <c r="G7" s="19">
        <f t="shared" ref="G7:G20" si="0">IFERROR(VLOOKUP($F7,$A$6:$C$21,2,FALSE),0)</f>
        <v>0</v>
      </c>
      <c r="H7" s="48">
        <f t="shared" ref="H7:H20" si="1">IFERROR(VLOOKUP($F7,$A$6:$C$21,3,FALSE),0)</f>
        <v>0</v>
      </c>
      <c r="J7" s="13" t="s">
        <v>375</v>
      </c>
      <c r="K7" s="189">
        <v>2</v>
      </c>
      <c r="L7"/>
      <c r="AC7"/>
    </row>
    <row r="8" spans="1:29" x14ac:dyDescent="0.2">
      <c r="A8" s="13" t="s">
        <v>193</v>
      </c>
      <c r="B8" s="189">
        <v>2</v>
      </c>
      <c r="C8" s="15">
        <v>1</v>
      </c>
      <c r="E8"/>
      <c r="F8" s="142" t="s">
        <v>75</v>
      </c>
      <c r="G8" s="19">
        <f t="shared" si="0"/>
        <v>0</v>
      </c>
      <c r="H8" s="48">
        <f t="shared" si="1"/>
        <v>0</v>
      </c>
      <c r="J8" s="13" t="s">
        <v>193</v>
      </c>
      <c r="K8" s="189">
        <v>2</v>
      </c>
      <c r="L8"/>
    </row>
    <row r="9" spans="1:29" x14ac:dyDescent="0.2">
      <c r="A9"/>
      <c r="B9"/>
      <c r="C9"/>
      <c r="F9" s="142" t="s">
        <v>88</v>
      </c>
      <c r="G9" s="19">
        <f t="shared" si="0"/>
        <v>0</v>
      </c>
      <c r="H9" s="48">
        <f t="shared" si="1"/>
        <v>0</v>
      </c>
      <c r="J9"/>
      <c r="K9"/>
      <c r="L9"/>
    </row>
    <row r="10" spans="1:29" x14ac:dyDescent="0.2">
      <c r="A10"/>
      <c r="B10"/>
      <c r="C10"/>
      <c r="F10" s="142" t="s">
        <v>103</v>
      </c>
      <c r="G10" s="19">
        <f t="shared" si="0"/>
        <v>0</v>
      </c>
      <c r="H10" s="48">
        <f t="shared" si="1"/>
        <v>0</v>
      </c>
      <c r="J10"/>
      <c r="K10"/>
      <c r="L10"/>
    </row>
    <row r="11" spans="1:29" x14ac:dyDescent="0.2">
      <c r="A11"/>
      <c r="B11"/>
      <c r="C11"/>
      <c r="F11" s="142" t="s">
        <v>49</v>
      </c>
      <c r="G11" s="19">
        <f t="shared" si="0"/>
        <v>0</v>
      </c>
      <c r="H11" s="48">
        <f t="shared" si="1"/>
        <v>0</v>
      </c>
      <c r="J11"/>
      <c r="K11"/>
      <c r="L11"/>
    </row>
    <row r="12" spans="1:29" x14ac:dyDescent="0.2">
      <c r="A12"/>
      <c r="B12"/>
      <c r="C12"/>
      <c r="E12"/>
      <c r="F12" s="142" t="s">
        <v>139</v>
      </c>
      <c r="G12" s="19">
        <f t="shared" si="0"/>
        <v>2</v>
      </c>
      <c r="H12" s="48">
        <f t="shared" si="1"/>
        <v>1</v>
      </c>
      <c r="J12"/>
      <c r="K12"/>
      <c r="L12"/>
    </row>
    <row r="13" spans="1:29" x14ac:dyDescent="0.2">
      <c r="A13"/>
      <c r="B13"/>
      <c r="C13"/>
      <c r="E13"/>
      <c r="F13" s="142" t="s">
        <v>148</v>
      </c>
      <c r="G13" s="19">
        <f t="shared" si="0"/>
        <v>0</v>
      </c>
      <c r="H13" s="48">
        <f t="shared" si="1"/>
        <v>0</v>
      </c>
      <c r="J13"/>
      <c r="K13"/>
      <c r="L13"/>
    </row>
    <row r="14" spans="1:29" x14ac:dyDescent="0.2">
      <c r="A14"/>
      <c r="B14"/>
      <c r="C14"/>
      <c r="E14"/>
      <c r="F14" s="142" t="s">
        <v>127</v>
      </c>
      <c r="G14" s="19">
        <f t="shared" si="0"/>
        <v>0</v>
      </c>
      <c r="H14" s="48">
        <f t="shared" si="1"/>
        <v>0</v>
      </c>
      <c r="J14"/>
      <c r="K14"/>
      <c r="L14"/>
    </row>
    <row r="15" spans="1:29" x14ac:dyDescent="0.2">
      <c r="A15"/>
      <c r="B15"/>
      <c r="C15"/>
      <c r="E15"/>
      <c r="F15" s="142" t="s">
        <v>93</v>
      </c>
      <c r="G15" s="19">
        <f t="shared" si="0"/>
        <v>0</v>
      </c>
      <c r="H15" s="48">
        <f t="shared" si="1"/>
        <v>0</v>
      </c>
      <c r="J15"/>
      <c r="K15"/>
      <c r="L15"/>
    </row>
    <row r="16" spans="1:29" x14ac:dyDescent="0.2">
      <c r="A16"/>
      <c r="B16"/>
      <c r="C16"/>
      <c r="E16"/>
      <c r="F16" s="142" t="s">
        <v>438</v>
      </c>
      <c r="G16" s="19">
        <f t="shared" si="0"/>
        <v>0</v>
      </c>
      <c r="H16" s="48">
        <f t="shared" si="1"/>
        <v>0</v>
      </c>
      <c r="J16"/>
      <c r="K16"/>
      <c r="L16"/>
    </row>
    <row r="17" spans="1:12" x14ac:dyDescent="0.2">
      <c r="A17"/>
      <c r="B17"/>
      <c r="C17"/>
      <c r="E17"/>
      <c r="F17" s="142" t="s">
        <v>82</v>
      </c>
      <c r="G17" s="19">
        <f t="shared" si="0"/>
        <v>0</v>
      </c>
      <c r="H17" s="48">
        <f t="shared" si="1"/>
        <v>0</v>
      </c>
      <c r="J17"/>
      <c r="K17"/>
      <c r="L17"/>
    </row>
    <row r="18" spans="1:12" x14ac:dyDescent="0.2">
      <c r="A18"/>
      <c r="B18"/>
      <c r="C18"/>
      <c r="E18"/>
      <c r="F18" s="142" t="s">
        <v>186</v>
      </c>
      <c r="G18" s="19">
        <f t="shared" si="0"/>
        <v>0</v>
      </c>
      <c r="H18" s="48">
        <f t="shared" si="1"/>
        <v>0</v>
      </c>
      <c r="J18"/>
      <c r="K18"/>
      <c r="L18"/>
    </row>
    <row r="19" spans="1:12" x14ac:dyDescent="0.2">
      <c r="A19"/>
      <c r="B19"/>
      <c r="C19"/>
      <c r="E19"/>
      <c r="F19" s="142" t="s">
        <v>440</v>
      </c>
      <c r="G19" s="19">
        <f t="shared" si="0"/>
        <v>0</v>
      </c>
      <c r="H19" s="48">
        <f t="shared" si="1"/>
        <v>0</v>
      </c>
      <c r="J19"/>
      <c r="K19"/>
      <c r="L19"/>
    </row>
    <row r="20" spans="1:12" x14ac:dyDescent="0.2">
      <c r="A20"/>
      <c r="B20"/>
      <c r="C20"/>
      <c r="E20"/>
      <c r="F20" s="142" t="s">
        <v>441</v>
      </c>
      <c r="G20" s="19">
        <f t="shared" si="0"/>
        <v>0</v>
      </c>
      <c r="H20" s="48">
        <f t="shared" si="1"/>
        <v>0</v>
      </c>
      <c r="J20"/>
      <c r="K20"/>
      <c r="L20"/>
    </row>
    <row r="21" spans="1:12" x14ac:dyDescent="0.2">
      <c r="A21"/>
      <c r="B21"/>
      <c r="C21"/>
      <c r="E21"/>
      <c r="F21"/>
      <c r="J21"/>
      <c r="K21"/>
      <c r="L21"/>
    </row>
    <row r="22" spans="1:12" x14ac:dyDescent="0.2">
      <c r="A22" s="142"/>
      <c r="B22" s="143"/>
      <c r="C22"/>
      <c r="E22"/>
      <c r="F22"/>
      <c r="J22"/>
      <c r="K22"/>
      <c r="L22"/>
    </row>
    <row r="23" spans="1:12" x14ac:dyDescent="0.2">
      <c r="E23"/>
      <c r="F23"/>
      <c r="J23"/>
      <c r="K23"/>
      <c r="L23"/>
    </row>
    <row r="24" spans="1:12" x14ac:dyDescent="0.2">
      <c r="A24" s="188" t="s">
        <v>427</v>
      </c>
      <c r="B24" s="13" t="s">
        <v>428</v>
      </c>
      <c r="C24" s="13" t="s">
        <v>429</v>
      </c>
      <c r="E24"/>
      <c r="F24"/>
      <c r="J24"/>
      <c r="K24"/>
      <c r="L24"/>
    </row>
    <row r="25" spans="1:12" x14ac:dyDescent="0.2">
      <c r="A25" s="13" t="s">
        <v>343</v>
      </c>
      <c r="B25" s="189">
        <v>2</v>
      </c>
      <c r="C25" s="15">
        <v>1</v>
      </c>
      <c r="E25"/>
      <c r="F25" s="17" t="s">
        <v>343</v>
      </c>
      <c r="G25" s="19">
        <f t="shared" ref="G25:G30" si="2">IFERROR(VLOOKUP($F25,$A$24:$C$31,2,FALSE),0)</f>
        <v>2</v>
      </c>
      <c r="H25" s="18">
        <f t="shared" ref="H25:H30" si="3">IFERROR(VLOOKUP($F25,$A$24:$C$31,3,FALSE),0)</f>
        <v>1</v>
      </c>
      <c r="J25"/>
      <c r="K25"/>
      <c r="L25"/>
    </row>
    <row r="26" spans="1:12" x14ac:dyDescent="0.2">
      <c r="A26" s="13" t="s">
        <v>193</v>
      </c>
      <c r="B26" s="189">
        <v>2</v>
      </c>
      <c r="C26" s="15">
        <v>1</v>
      </c>
      <c r="E26"/>
      <c r="F26" s="17" t="s">
        <v>345</v>
      </c>
      <c r="G26" s="19">
        <f t="shared" si="2"/>
        <v>0</v>
      </c>
      <c r="H26" s="18">
        <f t="shared" si="3"/>
        <v>0</v>
      </c>
      <c r="J26"/>
      <c r="K26"/>
      <c r="L26"/>
    </row>
    <row r="27" spans="1:12" x14ac:dyDescent="0.2">
      <c r="A27"/>
      <c r="B27"/>
      <c r="C27"/>
      <c r="E27"/>
      <c r="F27" s="17" t="s">
        <v>75</v>
      </c>
      <c r="G27" s="19">
        <f t="shared" si="2"/>
        <v>0</v>
      </c>
      <c r="H27" s="18">
        <f t="shared" si="3"/>
        <v>0</v>
      </c>
    </row>
    <row r="28" spans="1:12" x14ac:dyDescent="0.2">
      <c r="A28"/>
      <c r="B28"/>
      <c r="C28"/>
      <c r="F28" s="17" t="s">
        <v>344</v>
      </c>
      <c r="G28" s="19">
        <f t="shared" si="2"/>
        <v>0</v>
      </c>
      <c r="H28" s="18">
        <f t="shared" si="3"/>
        <v>0</v>
      </c>
    </row>
    <row r="29" spans="1:12" x14ac:dyDescent="0.2">
      <c r="A29"/>
      <c r="B29"/>
      <c r="C29"/>
      <c r="F29" s="17" t="s">
        <v>82</v>
      </c>
      <c r="G29" s="19">
        <f t="shared" si="2"/>
        <v>0</v>
      </c>
      <c r="H29" s="18">
        <f t="shared" si="3"/>
        <v>0</v>
      </c>
    </row>
    <row r="30" spans="1:12" x14ac:dyDescent="0.2">
      <c r="A30"/>
      <c r="B30"/>
      <c r="C30"/>
      <c r="F30" s="17" t="s">
        <v>88</v>
      </c>
      <c r="G30" s="19">
        <f t="shared" si="2"/>
        <v>0</v>
      </c>
      <c r="H30" s="18">
        <f t="shared" si="3"/>
        <v>0</v>
      </c>
    </row>
    <row r="31" spans="1:12" x14ac:dyDescent="0.2">
      <c r="A31"/>
      <c r="B31"/>
      <c r="C31"/>
    </row>
    <row r="32" spans="1:12" x14ac:dyDescent="0.2">
      <c r="C32" s="15"/>
    </row>
    <row r="33" spans="1:11" x14ac:dyDescent="0.2">
      <c r="B33" s="13"/>
      <c r="C33" s="13"/>
    </row>
    <row r="34" spans="1:11" x14ac:dyDescent="0.2">
      <c r="A34" s="188" t="s">
        <v>4</v>
      </c>
      <c r="B34" s="13" t="s">
        <v>195</v>
      </c>
      <c r="C34" s="13" t="s">
        <v>192</v>
      </c>
    </row>
    <row r="35" spans="1:11" x14ac:dyDescent="0.2">
      <c r="A35" s="13" t="s">
        <v>53</v>
      </c>
      <c r="B35" s="189">
        <v>2</v>
      </c>
      <c r="C35" s="15">
        <v>1</v>
      </c>
      <c r="F35" s="47" t="s">
        <v>79</v>
      </c>
      <c r="G35" s="19">
        <f>IFERROR(VLOOKUP($F35,$A$34:$C$37,2,FALSE),0)</f>
        <v>0</v>
      </c>
      <c r="H35" s="48">
        <f>IFERROR(VLOOKUP($F35,$A$34:$C$37,3,FALSE),0)</f>
        <v>0</v>
      </c>
    </row>
    <row r="36" spans="1:11" x14ac:dyDescent="0.2">
      <c r="A36" s="13" t="s">
        <v>193</v>
      </c>
      <c r="B36" s="189">
        <v>2</v>
      </c>
      <c r="C36" s="15">
        <v>1</v>
      </c>
      <c r="F36" s="47" t="s">
        <v>53</v>
      </c>
      <c r="G36" s="19">
        <f>IFERROR(VLOOKUP($F36,$A$34:$C$37,2,FALSE),0)</f>
        <v>2</v>
      </c>
      <c r="H36" s="48">
        <f>IFERROR(VLOOKUP($F36,$A$34:$C$37,3,FALSE),0)</f>
        <v>1</v>
      </c>
    </row>
    <row r="37" spans="1:11" x14ac:dyDescent="0.2">
      <c r="A37"/>
      <c r="B37"/>
      <c r="C37"/>
    </row>
    <row r="38" spans="1:11" x14ac:dyDescent="0.2">
      <c r="B38" s="13"/>
      <c r="C38" s="13"/>
    </row>
    <row r="39" spans="1:11" x14ac:dyDescent="0.2">
      <c r="A39" s="188" t="s">
        <v>5</v>
      </c>
      <c r="B39" s="13" t="s">
        <v>191</v>
      </c>
      <c r="C39" s="13" t="s">
        <v>192</v>
      </c>
    </row>
    <row r="40" spans="1:11" x14ac:dyDescent="0.2">
      <c r="A40" s="13" t="s">
        <v>54</v>
      </c>
      <c r="B40" s="189">
        <v>2</v>
      </c>
      <c r="C40" s="15">
        <v>1</v>
      </c>
      <c r="F40" s="47" t="s">
        <v>54</v>
      </c>
      <c r="G40" s="19">
        <f>IFERROR(VLOOKUP($F40,$A$39:$C$42,2,FALSE),0)</f>
        <v>2</v>
      </c>
      <c r="H40" s="48">
        <f>IFERROR(VLOOKUP($F40,$A$39:$C$42,3,FALSE),0)</f>
        <v>1</v>
      </c>
    </row>
    <row r="41" spans="1:11" x14ac:dyDescent="0.2">
      <c r="A41" s="13" t="s">
        <v>193</v>
      </c>
      <c r="B41" s="189">
        <v>2</v>
      </c>
      <c r="C41" s="15">
        <v>1</v>
      </c>
      <c r="F41" s="17" t="s">
        <v>342</v>
      </c>
      <c r="G41" s="19">
        <f>IFERROR(VLOOKUP($F41,$A$39:$C$42,2,FALSE),0)</f>
        <v>0</v>
      </c>
      <c r="H41" s="48">
        <f>IFERROR(VLOOKUP($F41,$A$39:$C$42,3,FALSE),0)</f>
        <v>0</v>
      </c>
    </row>
    <row r="42" spans="1:11" x14ac:dyDescent="0.2">
      <c r="A42"/>
      <c r="B42"/>
      <c r="C42"/>
    </row>
    <row r="43" spans="1:11" x14ac:dyDescent="0.2">
      <c r="C43" s="15"/>
    </row>
    <row r="44" spans="1:11" x14ac:dyDescent="0.2">
      <c r="A44"/>
      <c r="B44"/>
      <c r="C44"/>
    </row>
    <row r="45" spans="1:11" s="66" customFormat="1" ht="19" x14ac:dyDescent="0.25">
      <c r="B45" s="76"/>
      <c r="C45" s="77"/>
      <c r="F45" s="183" t="s">
        <v>354</v>
      </c>
      <c r="G45" s="183"/>
      <c r="H45" s="183"/>
    </row>
    <row r="46" spans="1:11" x14ac:dyDescent="0.2">
      <c r="A46" s="188" t="s">
        <v>6</v>
      </c>
      <c r="B46" s="13" t="s">
        <v>196</v>
      </c>
      <c r="C46" s="13" t="s">
        <v>197</v>
      </c>
    </row>
    <row r="47" spans="1:11" x14ac:dyDescent="0.2">
      <c r="A47" s="13" t="s">
        <v>55</v>
      </c>
      <c r="B47" s="189">
        <v>2</v>
      </c>
      <c r="C47" s="15">
        <v>1</v>
      </c>
      <c r="F47" s="17" t="s">
        <v>55</v>
      </c>
      <c r="G47" s="19">
        <f>IFERROR(VLOOKUP($F$47,$A$46:$C$48,2,FALSE),0)</f>
        <v>2</v>
      </c>
      <c r="H47" s="18">
        <f>IFERROR(VLOOKUP($F$47,$A$46:$C$48,3,FALSE),0)</f>
        <v>1</v>
      </c>
      <c r="J47" s="62">
        <f>AVERAGE(H47,H52,H58,H63,H69,H74)</f>
        <v>0.75</v>
      </c>
      <c r="K47" s="13" t="s">
        <v>359</v>
      </c>
    </row>
    <row r="48" spans="1:11" x14ac:dyDescent="0.2">
      <c r="A48" s="13" t="s">
        <v>193</v>
      </c>
      <c r="B48" s="189">
        <v>2</v>
      </c>
      <c r="C48" s="15">
        <v>1</v>
      </c>
      <c r="F48" s="17" t="s">
        <v>56</v>
      </c>
      <c r="G48" s="19">
        <f>IFERROR(VLOOKUP($F48,$A$46:$C$49,2,FALSE),0)</f>
        <v>0</v>
      </c>
      <c r="H48" s="19">
        <f>IFERROR(VLOOKUP($F48,$A$46:$C$49,3,FALSE),0)</f>
        <v>0</v>
      </c>
      <c r="J48" s="63">
        <f>AVERAGE(H48,H53,H59,H64,H70,H75)</f>
        <v>0.25</v>
      </c>
      <c r="K48" s="13" t="s">
        <v>360</v>
      </c>
    </row>
    <row r="49" spans="1:10" x14ac:dyDescent="0.2">
      <c r="B49" s="13"/>
      <c r="G49" s="14">
        <f>SUM(G47)</f>
        <v>2</v>
      </c>
      <c r="H49" s="15">
        <f>SUM(H47)</f>
        <v>1</v>
      </c>
      <c r="J49" s="61">
        <f>SUM(J47:J48)</f>
        <v>1</v>
      </c>
    </row>
    <row r="50" spans="1:10" x14ac:dyDescent="0.2">
      <c r="H50" s="15"/>
    </row>
    <row r="51" spans="1:10" x14ac:dyDescent="0.2">
      <c r="A51" s="188" t="s">
        <v>7</v>
      </c>
      <c r="B51" s="13" t="s">
        <v>198</v>
      </c>
      <c r="C51" s="13" t="s">
        <v>199</v>
      </c>
      <c r="H51" s="15"/>
    </row>
    <row r="52" spans="1:10" x14ac:dyDescent="0.2">
      <c r="A52" s="13" t="s">
        <v>55</v>
      </c>
      <c r="B52" s="189">
        <v>1</v>
      </c>
      <c r="C52" s="15">
        <v>0.5</v>
      </c>
      <c r="F52" s="17" t="s">
        <v>55</v>
      </c>
      <c r="G52" s="19">
        <f>IFERROR(VLOOKUP($F$52,$A$51:$C$54,2,FALSE),0)</f>
        <v>1</v>
      </c>
      <c r="H52" s="18">
        <f>IFERROR(VLOOKUP($F$52,$A$51:$C$54,3,FALSE),0)</f>
        <v>0.5</v>
      </c>
    </row>
    <row r="53" spans="1:10" x14ac:dyDescent="0.2">
      <c r="A53" s="13" t="s">
        <v>56</v>
      </c>
      <c r="B53" s="189">
        <v>1</v>
      </c>
      <c r="C53" s="15">
        <v>0.5</v>
      </c>
      <c r="F53" s="17" t="s">
        <v>56</v>
      </c>
      <c r="G53" s="19">
        <f>IFERROR(VLOOKUP($F53,$A$51:$C$54,2,FALSE),0)</f>
        <v>1</v>
      </c>
      <c r="H53" s="18">
        <f>IFERROR(VLOOKUP($F53,$A$51:$C$54,3,FALSE),0)</f>
        <v>0.5</v>
      </c>
    </row>
    <row r="54" spans="1:10" x14ac:dyDescent="0.2">
      <c r="A54" s="13" t="s">
        <v>193</v>
      </c>
      <c r="B54" s="189">
        <v>2</v>
      </c>
      <c r="C54" s="15">
        <v>1</v>
      </c>
      <c r="G54" s="45">
        <f>SUM(G52:G53)</f>
        <v>2</v>
      </c>
      <c r="H54" s="15">
        <f>SUM(H52:H53)</f>
        <v>1</v>
      </c>
    </row>
    <row r="55" spans="1:10" x14ac:dyDescent="0.2">
      <c r="B55" s="13"/>
      <c r="H55" s="15"/>
    </row>
    <row r="56" spans="1:10" x14ac:dyDescent="0.2">
      <c r="H56" s="15"/>
    </row>
    <row r="57" spans="1:10" x14ac:dyDescent="0.2">
      <c r="A57" s="188" t="s">
        <v>8</v>
      </c>
      <c r="B57" s="13" t="s">
        <v>200</v>
      </c>
      <c r="C57" s="13" t="s">
        <v>201</v>
      </c>
      <c r="H57" s="15"/>
    </row>
    <row r="58" spans="1:10" x14ac:dyDescent="0.2">
      <c r="A58" s="13" t="s">
        <v>55</v>
      </c>
      <c r="B58" s="189">
        <v>2</v>
      </c>
      <c r="C58" s="15">
        <v>1</v>
      </c>
      <c r="F58" s="17" t="s">
        <v>55</v>
      </c>
      <c r="G58" s="19">
        <f>IFERROR(VLOOKUP($F$58,$A$57:$C$60,2,FALSE),0)</f>
        <v>2</v>
      </c>
      <c r="H58" s="18">
        <f>IFERROR(VLOOKUP(F58,$A$57:$C$60,3,FALSE),0)</f>
        <v>1</v>
      </c>
    </row>
    <row r="59" spans="1:10" x14ac:dyDescent="0.2">
      <c r="A59" s="13" t="s">
        <v>193</v>
      </c>
      <c r="B59" s="189">
        <v>2</v>
      </c>
      <c r="C59" s="15">
        <v>1</v>
      </c>
      <c r="F59" s="17" t="s">
        <v>56</v>
      </c>
      <c r="G59" s="19">
        <f>IFERROR(VLOOKUP($F$59,$A$57:$C$60,2,FALSE),0)</f>
        <v>0</v>
      </c>
      <c r="H59" s="18">
        <f>IFERROR(VLOOKUP(F59,$A$57:$C$60,3,FALSE),0)</f>
        <v>0</v>
      </c>
    </row>
    <row r="60" spans="1:10" x14ac:dyDescent="0.2">
      <c r="A60"/>
      <c r="B60"/>
      <c r="C60"/>
      <c r="F60" s="17" t="s">
        <v>154</v>
      </c>
      <c r="G60" s="19">
        <f>IFERROR(VLOOKUP($F$60,$A$57:$C$60,2,FALSE),0)</f>
        <v>0</v>
      </c>
      <c r="H60" s="18">
        <f>IFERROR(VLOOKUP(F60,$A$57:$C$60,3,FALSE),0)</f>
        <v>0</v>
      </c>
    </row>
    <row r="61" spans="1:10" x14ac:dyDescent="0.2">
      <c r="B61" s="13"/>
      <c r="C61" s="13"/>
      <c r="G61" s="14">
        <f>SUM(G58:G60)</f>
        <v>2</v>
      </c>
      <c r="H61" s="15">
        <f>SUM(H58:H60)</f>
        <v>1</v>
      </c>
    </row>
    <row r="62" spans="1:10" x14ac:dyDescent="0.2">
      <c r="A62" s="188" t="s">
        <v>9</v>
      </c>
      <c r="B62" s="13" t="s">
        <v>202</v>
      </c>
      <c r="C62" s="13" t="s">
        <v>203</v>
      </c>
      <c r="H62" s="15"/>
    </row>
    <row r="63" spans="1:10" x14ac:dyDescent="0.2">
      <c r="A63" s="13" t="s">
        <v>55</v>
      </c>
      <c r="B63" s="189">
        <v>2</v>
      </c>
      <c r="C63" s="15">
        <v>1</v>
      </c>
      <c r="F63" s="17" t="s">
        <v>55</v>
      </c>
      <c r="G63" s="19">
        <f>IFERROR(VLOOKUP(F63,$A$62:$C$65,2,FALSE),0)</f>
        <v>2</v>
      </c>
      <c r="H63" s="18">
        <f>IFERROR(VLOOKUP(F63,$A$62:$C$65,3,FALSE),0)</f>
        <v>1</v>
      </c>
    </row>
    <row r="64" spans="1:10" x14ac:dyDescent="0.2">
      <c r="A64" s="13" t="s">
        <v>193</v>
      </c>
      <c r="B64" s="189">
        <v>2</v>
      </c>
      <c r="C64" s="15">
        <v>1</v>
      </c>
      <c r="F64" s="17" t="s">
        <v>56</v>
      </c>
      <c r="G64" s="19">
        <f>IFERROR(VLOOKUP(F64,$A$62:$C$65,2,FALSE),0)</f>
        <v>0</v>
      </c>
      <c r="H64" s="18">
        <f>IFERROR(VLOOKUP(F64,$A$62:$C$65,3,FALSE),0)</f>
        <v>0</v>
      </c>
    </row>
    <row r="65" spans="1:10" x14ac:dyDescent="0.2">
      <c r="A65"/>
      <c r="B65"/>
      <c r="C65"/>
      <c r="G65" s="14">
        <f>SUM(G63:G64)</f>
        <v>2</v>
      </c>
      <c r="H65" s="15">
        <f>SUM(H63:H64)</f>
        <v>1</v>
      </c>
    </row>
    <row r="66" spans="1:10" x14ac:dyDescent="0.2">
      <c r="A66"/>
      <c r="B66"/>
      <c r="C66"/>
      <c r="H66" s="15"/>
    </row>
    <row r="67" spans="1:10" x14ac:dyDescent="0.2">
      <c r="B67" s="13"/>
      <c r="C67" s="13"/>
      <c r="H67" s="15"/>
    </row>
    <row r="68" spans="1:10" x14ac:dyDescent="0.2">
      <c r="A68" s="188" t="s">
        <v>10</v>
      </c>
      <c r="B68" s="13" t="s">
        <v>204</v>
      </c>
      <c r="C68" s="13" t="s">
        <v>205</v>
      </c>
      <c r="H68" s="15"/>
    </row>
    <row r="69" spans="1:10" x14ac:dyDescent="0.2">
      <c r="A69" s="13" t="s">
        <v>55</v>
      </c>
      <c r="B69" s="189">
        <v>2</v>
      </c>
      <c r="C69" s="15">
        <v>1</v>
      </c>
      <c r="F69" s="17" t="s">
        <v>55</v>
      </c>
      <c r="G69" s="19">
        <f>IFERROR(VLOOKUP(F69,$A$68:$C$72,2,FALSE),0)</f>
        <v>2</v>
      </c>
      <c r="H69" s="19">
        <f>IFERROR(VLOOKUP(F69,$A$68:$C$72,3,FALSE),0)</f>
        <v>1</v>
      </c>
    </row>
    <row r="70" spans="1:10" x14ac:dyDescent="0.2">
      <c r="A70" s="13" t="s">
        <v>193</v>
      </c>
      <c r="B70" s="189">
        <v>2</v>
      </c>
      <c r="C70" s="15">
        <v>1</v>
      </c>
      <c r="F70" s="17" t="s">
        <v>56</v>
      </c>
      <c r="G70" s="19">
        <f>IFERROR(VLOOKUP(F70,$A$68:$C$72,2,FALSE),0)</f>
        <v>0</v>
      </c>
      <c r="H70" s="19">
        <f>IFERROR(VLOOKUP(F70,$A$68:$C$72,3,FALSE),0)</f>
        <v>0</v>
      </c>
    </row>
    <row r="71" spans="1:10" x14ac:dyDescent="0.2">
      <c r="A71"/>
      <c r="B71"/>
      <c r="C71"/>
      <c r="F71" s="17" t="s">
        <v>154</v>
      </c>
      <c r="G71" s="19">
        <f>IFERROR(VLOOKUP(F71,$A$68:$C$72,2,FALSE),0)</f>
        <v>0</v>
      </c>
      <c r="H71" s="19">
        <f>IFERROR(VLOOKUP(F71,$A$68:$C$72,3,FALSE),0)</f>
        <v>0</v>
      </c>
    </row>
    <row r="72" spans="1:10" x14ac:dyDescent="0.2">
      <c r="A72"/>
      <c r="B72"/>
      <c r="C72"/>
      <c r="G72" s="14">
        <f>SUM(G69:G70)</f>
        <v>2</v>
      </c>
      <c r="H72" s="15">
        <f>SUM(H69:H71)</f>
        <v>1</v>
      </c>
    </row>
    <row r="73" spans="1:10" x14ac:dyDescent="0.2">
      <c r="B73" s="13"/>
      <c r="C73" s="13"/>
      <c r="H73" s="15"/>
    </row>
    <row r="74" spans="1:10" x14ac:dyDescent="0.2">
      <c r="A74" s="188" t="s">
        <v>11</v>
      </c>
      <c r="B74" s="13" t="s">
        <v>206</v>
      </c>
      <c r="C74" s="13" t="s">
        <v>207</v>
      </c>
      <c r="F74" s="17" t="s">
        <v>55</v>
      </c>
      <c r="G74" s="19">
        <f>IFERROR(VLOOKUP(F74,$A$74:$C$78,2,FALSE),0)</f>
        <v>0</v>
      </c>
      <c r="H74" s="18">
        <f>IFERROR(VLOOKUP(F74,$A$74:$C$78,3,FALSE),0)</f>
        <v>0</v>
      </c>
    </row>
    <row r="75" spans="1:10" x14ac:dyDescent="0.2">
      <c r="A75" s="13" t="s">
        <v>56</v>
      </c>
      <c r="B75" s="189">
        <v>2</v>
      </c>
      <c r="C75" s="15">
        <v>1</v>
      </c>
      <c r="F75" s="17" t="s">
        <v>56</v>
      </c>
      <c r="G75" s="19">
        <f>IFERROR(VLOOKUP(F75,$A$74:$C$78,2,FALSE),0)</f>
        <v>2</v>
      </c>
      <c r="H75" s="18">
        <f>IFERROR(VLOOKUP(F75,$A$74:$C$78,3,FALSE),0)</f>
        <v>1</v>
      </c>
    </row>
    <row r="76" spans="1:10" x14ac:dyDescent="0.2">
      <c r="A76" s="13" t="s">
        <v>193</v>
      </c>
      <c r="B76" s="189">
        <v>2</v>
      </c>
      <c r="C76" s="15">
        <v>1</v>
      </c>
      <c r="F76" s="17" t="s">
        <v>154</v>
      </c>
      <c r="G76" s="19">
        <f>IFERROR(VLOOKUP(F76,$A$74:$C$78,2,FALSE),0)</f>
        <v>0</v>
      </c>
      <c r="H76" s="18">
        <f>IFERROR(VLOOKUP(F76,$A$74:$C$78,3,FALSE),0)</f>
        <v>0</v>
      </c>
    </row>
    <row r="77" spans="1:10" x14ac:dyDescent="0.2">
      <c r="A77"/>
      <c r="B77"/>
      <c r="C77"/>
      <c r="G77" s="14">
        <f>SUM(G74:G76)</f>
        <v>2</v>
      </c>
      <c r="H77" s="15">
        <f>SUM(H74:H76)</f>
        <v>1</v>
      </c>
    </row>
    <row r="78" spans="1:10" x14ac:dyDescent="0.2">
      <c r="B78" s="13"/>
      <c r="H78" s="15"/>
    </row>
    <row r="79" spans="1:10" x14ac:dyDescent="0.2">
      <c r="B79" s="13"/>
      <c r="H79" s="15"/>
    </row>
    <row r="80" spans="1:10" x14ac:dyDescent="0.2">
      <c r="A80" s="188" t="s">
        <v>12</v>
      </c>
      <c r="B80" s="13" t="s">
        <v>208</v>
      </c>
      <c r="C80" s="13" t="s">
        <v>209</v>
      </c>
      <c r="F80" s="13" t="s">
        <v>432</v>
      </c>
      <c r="G80" s="49" t="s">
        <v>191</v>
      </c>
      <c r="H80" s="49" t="s">
        <v>192</v>
      </c>
      <c r="I80" s="58">
        <v>1</v>
      </c>
      <c r="J80" s="59">
        <v>9</v>
      </c>
    </row>
    <row r="81" spans="1:11" x14ac:dyDescent="0.2">
      <c r="A81" s="13" t="s">
        <v>193</v>
      </c>
      <c r="B81" s="189"/>
      <c r="C81" s="15" t="e">
        <v>#DIV/0!</v>
      </c>
      <c r="F81" s="17" t="s">
        <v>124</v>
      </c>
      <c r="G81" s="19">
        <f t="shared" ref="G81:G88" si="4">IFERROR(VLOOKUP(F81,$A$80:$C$89,2,FALSE),0)</f>
        <v>0</v>
      </c>
      <c r="H81" s="18">
        <f t="shared" ref="H81:H88" si="5">(G81*$I$81)/$J$80</f>
        <v>0</v>
      </c>
      <c r="I81" s="58">
        <v>1</v>
      </c>
      <c r="J81" s="59"/>
    </row>
    <row r="82" spans="1:11" x14ac:dyDescent="0.2">
      <c r="A82"/>
      <c r="B82"/>
      <c r="C82"/>
      <c r="F82" s="17" t="s">
        <v>130</v>
      </c>
      <c r="G82" s="19">
        <f t="shared" si="4"/>
        <v>0</v>
      </c>
      <c r="H82" s="18">
        <f t="shared" si="5"/>
        <v>0</v>
      </c>
    </row>
    <row r="83" spans="1:11" x14ac:dyDescent="0.2">
      <c r="A83"/>
      <c r="B83"/>
      <c r="C83"/>
      <c r="F83" s="17" t="s">
        <v>145</v>
      </c>
      <c r="G83" s="19">
        <f t="shared" si="4"/>
        <v>0</v>
      </c>
      <c r="H83" s="18">
        <f t="shared" si="5"/>
        <v>0</v>
      </c>
    </row>
    <row r="84" spans="1:11" x14ac:dyDescent="0.2">
      <c r="A84"/>
      <c r="B84"/>
      <c r="C84"/>
      <c r="F84" s="17" t="s">
        <v>151</v>
      </c>
      <c r="G84" s="19">
        <f t="shared" si="4"/>
        <v>0</v>
      </c>
      <c r="H84" s="18">
        <f t="shared" si="5"/>
        <v>0</v>
      </c>
    </row>
    <row r="85" spans="1:11" x14ac:dyDescent="0.2">
      <c r="A85"/>
      <c r="B85"/>
      <c r="C85"/>
      <c r="F85" s="17" t="s">
        <v>114</v>
      </c>
      <c r="G85" s="19">
        <f t="shared" si="4"/>
        <v>0</v>
      </c>
      <c r="H85" s="18">
        <f t="shared" si="5"/>
        <v>0</v>
      </c>
    </row>
    <row r="86" spans="1:11" x14ac:dyDescent="0.2">
      <c r="A86"/>
      <c r="B86"/>
      <c r="C86"/>
      <c r="F86" s="17" t="s">
        <v>165</v>
      </c>
      <c r="G86" s="19">
        <f t="shared" si="4"/>
        <v>0</v>
      </c>
      <c r="H86" s="18">
        <f t="shared" si="5"/>
        <v>0</v>
      </c>
    </row>
    <row r="87" spans="1:11" x14ac:dyDescent="0.2">
      <c r="A87"/>
      <c r="B87"/>
      <c r="C87"/>
      <c r="F87" s="17" t="s">
        <v>174</v>
      </c>
      <c r="G87" s="19">
        <f t="shared" si="4"/>
        <v>0</v>
      </c>
      <c r="H87" s="18">
        <f t="shared" si="5"/>
        <v>0</v>
      </c>
    </row>
    <row r="88" spans="1:11" x14ac:dyDescent="0.2">
      <c r="A88"/>
      <c r="B88"/>
      <c r="C88"/>
      <c r="F88" s="17" t="s">
        <v>120</v>
      </c>
      <c r="G88" s="19">
        <f t="shared" si="4"/>
        <v>0</v>
      </c>
      <c r="H88" s="18">
        <f t="shared" si="5"/>
        <v>0</v>
      </c>
    </row>
    <row r="89" spans="1:11" x14ac:dyDescent="0.2">
      <c r="A89"/>
      <c r="B89"/>
      <c r="C89"/>
      <c r="H89" s="15"/>
    </row>
    <row r="90" spans="1:11" x14ac:dyDescent="0.2">
      <c r="B90" s="13"/>
      <c r="C90" s="13"/>
      <c r="H90" s="15"/>
    </row>
    <row r="91" spans="1:11" s="74" customFormat="1" ht="19" x14ac:dyDescent="0.25">
      <c r="C91" s="75"/>
      <c r="F91" s="184" t="s">
        <v>335</v>
      </c>
      <c r="G91" s="184"/>
      <c r="H91" s="184"/>
    </row>
    <row r="92" spans="1:11" x14ac:dyDescent="0.2">
      <c r="A92" s="188" t="s">
        <v>439</v>
      </c>
      <c r="B92" s="13" t="s">
        <v>211</v>
      </c>
      <c r="C92" s="13" t="s">
        <v>212</v>
      </c>
      <c r="H92" s="15"/>
    </row>
    <row r="93" spans="1:11" x14ac:dyDescent="0.2">
      <c r="A93" s="13" t="s">
        <v>56</v>
      </c>
      <c r="B93" s="189">
        <v>2</v>
      </c>
      <c r="C93" s="15">
        <v>1</v>
      </c>
      <c r="F93" s="17" t="s">
        <v>55</v>
      </c>
      <c r="G93" s="19">
        <f>IFERROR(VLOOKUP(F93,$A$92:$C$95,2,FALSE),0)</f>
        <v>0</v>
      </c>
      <c r="H93" s="18">
        <f>IFERROR(VLOOKUP(F93,$A$92:$C$95,3,FALSE),0)</f>
        <v>0</v>
      </c>
      <c r="J93" s="62">
        <f>AVERAGE(H93,H99,H105)</f>
        <v>0.5</v>
      </c>
      <c r="K93" s="13" t="s">
        <v>359</v>
      </c>
    </row>
    <row r="94" spans="1:11" x14ac:dyDescent="0.2">
      <c r="A94" s="13" t="s">
        <v>193</v>
      </c>
      <c r="B94" s="189">
        <v>2</v>
      </c>
      <c r="C94" s="15">
        <v>1</v>
      </c>
      <c r="F94" s="17" t="s">
        <v>56</v>
      </c>
      <c r="G94" s="19">
        <f>IFERROR(VLOOKUP(F94,$A$92:$C$95,2,FALSE),0)</f>
        <v>2</v>
      </c>
      <c r="H94" s="18">
        <f>IFERROR(VLOOKUP(F94,$A$92:$C$95,3,FALSE),0)</f>
        <v>1</v>
      </c>
      <c r="J94" s="63">
        <f>AVERAGE(H94,H100,H106)</f>
        <v>0.5</v>
      </c>
      <c r="K94" s="13" t="s">
        <v>360</v>
      </c>
    </row>
    <row r="95" spans="1:11" x14ac:dyDescent="0.2">
      <c r="A95"/>
      <c r="B95"/>
      <c r="C95"/>
      <c r="G95" s="14">
        <f>SUM(G93:G94)</f>
        <v>2</v>
      </c>
      <c r="H95" s="15">
        <f>SUM(H93:H94)</f>
        <v>1</v>
      </c>
      <c r="J95" s="61">
        <f>SUM(J93:J94)</f>
        <v>1</v>
      </c>
    </row>
    <row r="96" spans="1:11" x14ac:dyDescent="0.2">
      <c r="B96" s="13"/>
      <c r="C96" s="13"/>
      <c r="H96" s="15"/>
    </row>
    <row r="97" spans="1:46" x14ac:dyDescent="0.2">
      <c r="B97" s="13"/>
      <c r="C97" s="13"/>
      <c r="H97" s="15"/>
    </row>
    <row r="98" spans="1:46" x14ac:dyDescent="0.2">
      <c r="A98" s="188" t="s">
        <v>14</v>
      </c>
      <c r="B98" s="13" t="s">
        <v>213</v>
      </c>
      <c r="C98" s="13" t="s">
        <v>214</v>
      </c>
      <c r="H98" s="15"/>
    </row>
    <row r="99" spans="1:46" x14ac:dyDescent="0.2">
      <c r="A99" s="13" t="s">
        <v>56</v>
      </c>
      <c r="B99" s="189">
        <v>1</v>
      </c>
      <c r="C99" s="15">
        <v>0.5</v>
      </c>
      <c r="F99" s="17" t="s">
        <v>55</v>
      </c>
      <c r="G99" s="19">
        <f>IFERROR(VLOOKUP(F99,$A$98:$C$101,2,FALSE),0)</f>
        <v>1</v>
      </c>
      <c r="H99" s="18">
        <f>IFERROR(VLOOKUP(F99,$A$98:$C$101,3,FALSE),0)</f>
        <v>0.5</v>
      </c>
    </row>
    <row r="100" spans="1:46" x14ac:dyDescent="0.2">
      <c r="A100" s="13" t="s">
        <v>55</v>
      </c>
      <c r="B100" s="189">
        <v>1</v>
      </c>
      <c r="C100" s="15">
        <v>0.5</v>
      </c>
      <c r="F100" s="17" t="s">
        <v>56</v>
      </c>
      <c r="G100" s="19">
        <f>IFERROR(VLOOKUP(F100,$A$98:$C$101,2,FALSE),0)</f>
        <v>1</v>
      </c>
      <c r="H100" s="18">
        <f>IFERROR(VLOOKUP(F100,$A$98:$C$101,3,FALSE),0)</f>
        <v>0.5</v>
      </c>
    </row>
    <row r="101" spans="1:46" x14ac:dyDescent="0.2">
      <c r="A101" s="13" t="s">
        <v>193</v>
      </c>
      <c r="B101" s="189">
        <v>2</v>
      </c>
      <c r="C101" s="15">
        <v>1</v>
      </c>
      <c r="G101" s="14">
        <f>SUM(G99:G100)</f>
        <v>2</v>
      </c>
      <c r="H101" s="15">
        <f>SUM(H99:H100)</f>
        <v>1</v>
      </c>
    </row>
    <row r="102" spans="1:46" x14ac:dyDescent="0.2">
      <c r="B102" s="13"/>
      <c r="H102" s="15"/>
    </row>
    <row r="103" spans="1:46" x14ac:dyDescent="0.2">
      <c r="B103" s="13"/>
      <c r="H103" s="15"/>
    </row>
    <row r="104" spans="1:46" x14ac:dyDescent="0.2">
      <c r="A104" s="188" t="s">
        <v>15</v>
      </c>
      <c r="B104" s="13" t="s">
        <v>215</v>
      </c>
      <c r="C104" s="13" t="s">
        <v>216</v>
      </c>
      <c r="H104" s="15"/>
    </row>
    <row r="105" spans="1:46" x14ac:dyDescent="0.2">
      <c r="A105" s="13" t="s">
        <v>55</v>
      </c>
      <c r="B105" s="189">
        <v>2</v>
      </c>
      <c r="C105" s="15">
        <v>1</v>
      </c>
      <c r="F105" s="17" t="s">
        <v>55</v>
      </c>
      <c r="G105" s="19">
        <f>IFERROR(VLOOKUP(F105,$A$104:$C$108,2,FALSE),0)</f>
        <v>2</v>
      </c>
      <c r="H105" s="18">
        <f>IFERROR(VLOOKUP(F105,$A$104:$C$108,3,FALSE),0)</f>
        <v>1</v>
      </c>
    </row>
    <row r="106" spans="1:46" x14ac:dyDescent="0.2">
      <c r="A106" s="13" t="s">
        <v>193</v>
      </c>
      <c r="B106" s="189">
        <v>2</v>
      </c>
      <c r="C106" s="15">
        <v>1</v>
      </c>
      <c r="F106" s="17" t="s">
        <v>56</v>
      </c>
      <c r="G106" s="19">
        <f>IFERROR(VLOOKUP(F106,$A$104:$C$108,2,FALSE),0)</f>
        <v>0</v>
      </c>
      <c r="H106" s="18">
        <f>IFERROR(VLOOKUP(F106,$A$104:$C$108,3,FALSE),0)</f>
        <v>0</v>
      </c>
    </row>
    <row r="107" spans="1:46" x14ac:dyDescent="0.2">
      <c r="A107"/>
      <c r="B107"/>
      <c r="C107"/>
      <c r="F107" s="17" t="s">
        <v>154</v>
      </c>
      <c r="G107" s="19">
        <f>IFERROR(VLOOKUP(F107,$A$104:$C$108,2,FALSE),0)</f>
        <v>0</v>
      </c>
      <c r="H107" s="18">
        <f>IFERROR(VLOOKUP(F107,$A$104:$C$108,3,FALSE),0)</f>
        <v>0</v>
      </c>
    </row>
    <row r="108" spans="1:46" x14ac:dyDescent="0.2">
      <c r="A108"/>
      <c r="B108"/>
      <c r="C108"/>
      <c r="G108" s="14">
        <f>SUM(G105:G107)</f>
        <v>2</v>
      </c>
      <c r="H108" s="15">
        <f>SUM(H105:H107)</f>
        <v>1</v>
      </c>
    </row>
    <row r="109" spans="1:46" x14ac:dyDescent="0.2">
      <c r="C109" s="16"/>
      <c r="H109" s="15"/>
    </row>
    <row r="110" spans="1:46" x14ac:dyDescent="0.2">
      <c r="C110" s="16"/>
      <c r="H110" s="15"/>
    </row>
    <row r="111" spans="1:46" x14ac:dyDescent="0.2">
      <c r="A111" s="53" t="s">
        <v>332</v>
      </c>
      <c r="B111" s="54" t="s">
        <v>333</v>
      </c>
      <c r="C111" s="54" t="s">
        <v>194</v>
      </c>
      <c r="D111" s="58">
        <v>1</v>
      </c>
      <c r="E111" s="59">
        <v>22</v>
      </c>
      <c r="H111" s="15"/>
    </row>
    <row r="112" spans="1:46" x14ac:dyDescent="0.2">
      <c r="A112" s="17" t="s">
        <v>228</v>
      </c>
      <c r="B112" s="19">
        <f t="shared" ref="B112:B127" si="6">IFERROR(VLOOKUP(A112,$F$112:$G$128,2,FALSE),0)+IFERROR(VLOOKUP(A112,$I$112:$J$128,2,FALSE),0)++IFERROR(VLOOKUP(A112,$L$112:$M$128,2,FALSE),0)++IFERROR(VLOOKUP(A112,$O$112:$P$128,2,FALSE),0)++IFERROR(VLOOKUP(A112,$R$112:$S$128,2,FALSE),0)+IFERROR(VLOOKUP(A112,$U$112:$V$128,2,FALSE),0)++IFERROR(VLOOKUP(A112,$X$112:$Y$128,2,FALSE),0)++IFERROR(VLOOKUP(A112,$AA$112:$AB$128,2,FALSE),0)++IFERROR(VLOOKUP(A112,$AD$112:$AE$128,2,FALSE),0)++IFERROR(VLOOKUP(A112,$AG$112:$AH$128,2,FALSE),0)++IFERROR(VLOOKUP(A112,$AJ$112:$AK$128,2,FALSE),0)++IFERROR(VLOOKUP(A112,$AM$112:$AN$128,2,FALSE),0)++IFERROR(VLOOKUP(A112,$AP$112:$AQ$128,2,FALSE),0)++IFERROR(VLOOKUP(A112,$AS$112:$AT$128,2,FALSE),0)</f>
        <v>0</v>
      </c>
      <c r="C112" s="20">
        <f t="shared" ref="C112:C127" si="7">(B112*$D$112)/$E$111</f>
        <v>0</v>
      </c>
      <c r="D112" s="60">
        <f>D111/COUNT(B112:B127)</f>
        <v>6.25E-2</v>
      </c>
      <c r="E112" s="59"/>
      <c r="F112" s="188" t="s">
        <v>35</v>
      </c>
      <c r="G112" s="14" t="s">
        <v>221</v>
      </c>
      <c r="H112" s="15"/>
      <c r="I112" s="188" t="s">
        <v>36</v>
      </c>
      <c r="J112" s="13" t="s">
        <v>222</v>
      </c>
      <c r="L112" s="188" t="s">
        <v>37</v>
      </c>
      <c r="M112" s="13" t="s">
        <v>223</v>
      </c>
      <c r="O112" s="188" t="s">
        <v>38</v>
      </c>
      <c r="P112" s="13" t="s">
        <v>224</v>
      </c>
      <c r="R112" s="188" t="s">
        <v>39</v>
      </c>
      <c r="S112" s="13" t="s">
        <v>225</v>
      </c>
      <c r="U112" s="188" t="s">
        <v>40</v>
      </c>
      <c r="V112" s="13" t="s">
        <v>230</v>
      </c>
      <c r="X112" s="188" t="s">
        <v>41</v>
      </c>
      <c r="Y112" s="13" t="s">
        <v>231</v>
      </c>
      <c r="AA112" s="188" t="s">
        <v>42</v>
      </c>
      <c r="AB112" s="13" t="s">
        <v>232</v>
      </c>
      <c r="AD112" s="188" t="s">
        <v>43</v>
      </c>
      <c r="AE112" s="13" t="s">
        <v>233</v>
      </c>
      <c r="AG112" s="188" t="s">
        <v>44</v>
      </c>
      <c r="AH112" s="13" t="s">
        <v>234</v>
      </c>
      <c r="AJ112" s="188" t="s">
        <v>45</v>
      </c>
      <c r="AK112" s="13" t="s">
        <v>235</v>
      </c>
      <c r="AM112" s="188" t="s">
        <v>46</v>
      </c>
      <c r="AN112" s="13" t="s">
        <v>236</v>
      </c>
      <c r="AP112" s="188" t="s">
        <v>47</v>
      </c>
      <c r="AQ112" s="13" t="s">
        <v>237</v>
      </c>
      <c r="AS112" s="188" t="s">
        <v>48</v>
      </c>
      <c r="AT112" s="13" t="s">
        <v>238</v>
      </c>
    </row>
    <row r="113" spans="1:55" x14ac:dyDescent="0.2">
      <c r="A113" s="17" t="s">
        <v>229</v>
      </c>
      <c r="B113" s="19">
        <f t="shared" si="6"/>
        <v>0</v>
      </c>
      <c r="C113" s="20">
        <f t="shared" si="7"/>
        <v>0</v>
      </c>
      <c r="F113" s="13" t="s">
        <v>65</v>
      </c>
      <c r="G113" s="189">
        <v>1</v>
      </c>
      <c r="H113" s="15"/>
      <c r="I113" s="13" t="s">
        <v>65</v>
      </c>
      <c r="J113" s="189">
        <v>1</v>
      </c>
      <c r="L113" s="13" t="s">
        <v>67</v>
      </c>
      <c r="M113" s="189">
        <v>2</v>
      </c>
      <c r="O113" s="13" t="s">
        <v>69</v>
      </c>
      <c r="P113" s="189">
        <v>1</v>
      </c>
      <c r="R113" s="13" t="s">
        <v>71</v>
      </c>
      <c r="S113" s="189">
        <v>1</v>
      </c>
      <c r="U113" s="13" t="s">
        <v>73</v>
      </c>
      <c r="V113" s="189">
        <v>1</v>
      </c>
      <c r="X113" s="13" t="s">
        <v>227</v>
      </c>
      <c r="Y113" s="189">
        <v>1</v>
      </c>
      <c r="AA113" s="13" t="s">
        <v>193</v>
      </c>
      <c r="AB113" s="189"/>
      <c r="AD113" s="13" t="s">
        <v>210</v>
      </c>
      <c r="AE113" s="189"/>
      <c r="AG113" s="13" t="s">
        <v>210</v>
      </c>
      <c r="AH113" s="189"/>
      <c r="AJ113" s="13" t="s">
        <v>210</v>
      </c>
      <c r="AK113" s="189"/>
      <c r="AM113" s="13" t="s">
        <v>210</v>
      </c>
      <c r="AN113" s="189"/>
      <c r="AP113" s="13" t="s">
        <v>210</v>
      </c>
      <c r="AQ113" s="189"/>
      <c r="AS113" s="13" t="s">
        <v>210</v>
      </c>
      <c r="AT113" s="189"/>
    </row>
    <row r="114" spans="1:55" x14ac:dyDescent="0.2">
      <c r="A114" s="17" t="s">
        <v>68</v>
      </c>
      <c r="B114" s="19">
        <f t="shared" si="6"/>
        <v>0</v>
      </c>
      <c r="C114" s="20">
        <f t="shared" si="7"/>
        <v>0</v>
      </c>
      <c r="F114" s="13" t="s">
        <v>64</v>
      </c>
      <c r="G114" s="189">
        <v>1</v>
      </c>
      <c r="H114" s="15"/>
      <c r="I114" s="13" t="s">
        <v>64</v>
      </c>
      <c r="J114" s="189">
        <v>1</v>
      </c>
      <c r="L114" s="13" t="s">
        <v>193</v>
      </c>
      <c r="M114" s="189">
        <v>2</v>
      </c>
      <c r="O114" s="13" t="s">
        <v>226</v>
      </c>
      <c r="P114" s="189">
        <v>1</v>
      </c>
      <c r="R114" s="13" t="s">
        <v>72</v>
      </c>
      <c r="S114" s="189">
        <v>1</v>
      </c>
      <c r="U114" s="13" t="s">
        <v>72</v>
      </c>
      <c r="V114" s="189">
        <v>1</v>
      </c>
      <c r="X114" s="13" t="s">
        <v>73</v>
      </c>
      <c r="Y114" s="189">
        <v>1</v>
      </c>
      <c r="AA114"/>
      <c r="AB114"/>
      <c r="AD114" s="13" t="s">
        <v>193</v>
      </c>
      <c r="AE114" s="189"/>
      <c r="AG114" s="13" t="s">
        <v>193</v>
      </c>
      <c r="AH114" s="189"/>
      <c r="AJ114" s="13" t="s">
        <v>193</v>
      </c>
      <c r="AK114" s="189"/>
      <c r="AM114" s="13" t="s">
        <v>193</v>
      </c>
      <c r="AN114" s="189"/>
      <c r="AP114" s="13" t="s">
        <v>193</v>
      </c>
      <c r="AQ114" s="189"/>
      <c r="AS114" s="13" t="s">
        <v>193</v>
      </c>
      <c r="AT114" s="189"/>
    </row>
    <row r="115" spans="1:55" x14ac:dyDescent="0.2">
      <c r="A115" s="17" t="s">
        <v>226</v>
      </c>
      <c r="B115" s="19">
        <f t="shared" si="6"/>
        <v>1</v>
      </c>
      <c r="C115" s="20">
        <f t="shared" si="7"/>
        <v>2.840909090909091E-3</v>
      </c>
      <c r="F115" s="13" t="s">
        <v>193</v>
      </c>
      <c r="G115" s="189">
        <v>2</v>
      </c>
      <c r="H115" s="15"/>
      <c r="I115" s="13" t="s">
        <v>193</v>
      </c>
      <c r="J115" s="189">
        <v>2</v>
      </c>
      <c r="L115"/>
      <c r="M115"/>
      <c r="O115" s="13" t="s">
        <v>193</v>
      </c>
      <c r="P115" s="189">
        <v>2</v>
      </c>
      <c r="R115" s="13" t="s">
        <v>193</v>
      </c>
      <c r="S115" s="189">
        <v>2</v>
      </c>
      <c r="U115" s="13" t="s">
        <v>193</v>
      </c>
      <c r="V115" s="189">
        <v>2</v>
      </c>
      <c r="X115" s="13" t="s">
        <v>193</v>
      </c>
      <c r="Y115" s="189">
        <v>2</v>
      </c>
      <c r="AA115"/>
      <c r="AB115"/>
      <c r="AD115"/>
      <c r="AE115"/>
      <c r="AG115"/>
      <c r="AH115"/>
      <c r="AJ115"/>
      <c r="AK115"/>
      <c r="AM115"/>
      <c r="AN115"/>
      <c r="AP115"/>
      <c r="AQ115"/>
      <c r="AS115"/>
      <c r="AT115"/>
    </row>
    <row r="116" spans="1:55" x14ac:dyDescent="0.2">
      <c r="A116" s="17" t="s">
        <v>66</v>
      </c>
      <c r="B116" s="19">
        <f t="shared" si="6"/>
        <v>0</v>
      </c>
      <c r="C116" s="20">
        <f t="shared" si="7"/>
        <v>0</v>
      </c>
      <c r="F116"/>
      <c r="G116"/>
      <c r="H116" s="15"/>
      <c r="I116"/>
      <c r="J116"/>
      <c r="L116"/>
      <c r="M116"/>
      <c r="O116"/>
      <c r="P116"/>
      <c r="R116"/>
      <c r="S116"/>
      <c r="U116"/>
      <c r="V116"/>
      <c r="X116"/>
      <c r="Y116"/>
      <c r="AA116"/>
      <c r="AB116"/>
      <c r="AD116"/>
      <c r="AE116"/>
      <c r="AG116"/>
      <c r="AH116"/>
      <c r="AJ116"/>
      <c r="AK116"/>
      <c r="AM116"/>
      <c r="AN116"/>
      <c r="AP116"/>
      <c r="AQ116"/>
      <c r="AS116"/>
      <c r="AT116"/>
    </row>
    <row r="117" spans="1:55" x14ac:dyDescent="0.2">
      <c r="A117" s="17" t="s">
        <v>74</v>
      </c>
      <c r="B117" s="19">
        <f t="shared" si="6"/>
        <v>0</v>
      </c>
      <c r="C117" s="20">
        <f t="shared" si="7"/>
        <v>0</v>
      </c>
      <c r="F117"/>
      <c r="G117"/>
      <c r="H117" s="15"/>
      <c r="I117"/>
      <c r="J117"/>
      <c r="L117"/>
      <c r="M117"/>
      <c r="O117"/>
      <c r="P117"/>
      <c r="R117"/>
      <c r="S117"/>
      <c r="U117"/>
      <c r="V117"/>
      <c r="X117"/>
      <c r="Y117"/>
      <c r="AA117"/>
      <c r="AB117"/>
      <c r="AD117"/>
      <c r="AE117"/>
      <c r="AG117"/>
      <c r="AH117"/>
      <c r="AJ117"/>
      <c r="AK117"/>
      <c r="AM117"/>
      <c r="AN117"/>
    </row>
    <row r="118" spans="1:55" x14ac:dyDescent="0.2">
      <c r="A118" s="17" t="s">
        <v>71</v>
      </c>
      <c r="B118" s="19">
        <f t="shared" si="6"/>
        <v>1</v>
      </c>
      <c r="C118" s="20">
        <f t="shared" si="7"/>
        <v>2.840909090909091E-3</v>
      </c>
      <c r="F118"/>
      <c r="G118"/>
      <c r="H118" s="15"/>
      <c r="I118"/>
      <c r="J118"/>
      <c r="L118"/>
      <c r="M118"/>
      <c r="O118"/>
      <c r="P118"/>
      <c r="R118"/>
      <c r="S118"/>
      <c r="U118"/>
      <c r="V118"/>
      <c r="X118"/>
      <c r="Y118"/>
      <c r="AA118"/>
      <c r="AB118"/>
      <c r="AD118"/>
      <c r="AE118"/>
      <c r="AG118"/>
      <c r="AH118"/>
      <c r="AJ118"/>
      <c r="AK118"/>
    </row>
    <row r="119" spans="1:55" x14ac:dyDescent="0.2">
      <c r="A119" s="17" t="s">
        <v>69</v>
      </c>
      <c r="B119" s="19">
        <f t="shared" si="6"/>
        <v>1</v>
      </c>
      <c r="C119" s="20">
        <f t="shared" si="7"/>
        <v>2.840909090909091E-3</v>
      </c>
      <c r="F119"/>
      <c r="G119"/>
      <c r="H119" s="15"/>
      <c r="L119"/>
      <c r="M119"/>
      <c r="O119"/>
      <c r="P119"/>
      <c r="R119"/>
      <c r="S119"/>
      <c r="U119"/>
      <c r="V119"/>
      <c r="X119"/>
      <c r="Y119"/>
      <c r="AA119"/>
      <c r="AB119"/>
      <c r="AD119"/>
      <c r="AE119"/>
      <c r="AG119"/>
      <c r="AH119"/>
      <c r="AJ119"/>
      <c r="AK119"/>
    </row>
    <row r="120" spans="1:55" x14ac:dyDescent="0.2">
      <c r="A120" s="17" t="s">
        <v>70</v>
      </c>
      <c r="B120" s="19">
        <f t="shared" si="6"/>
        <v>0</v>
      </c>
      <c r="C120" s="20">
        <f t="shared" si="7"/>
        <v>0</v>
      </c>
      <c r="H120" s="15"/>
      <c r="L120"/>
      <c r="M120"/>
      <c r="O120"/>
      <c r="P120"/>
      <c r="R120"/>
      <c r="S120"/>
      <c r="U120"/>
      <c r="V120"/>
      <c r="X120"/>
      <c r="Y120"/>
      <c r="AD120"/>
      <c r="AE120"/>
      <c r="AG120"/>
      <c r="AH120"/>
    </row>
    <row r="121" spans="1:55" x14ac:dyDescent="0.2">
      <c r="A121" s="17" t="s">
        <v>227</v>
      </c>
      <c r="B121" s="19">
        <f t="shared" si="6"/>
        <v>1</v>
      </c>
      <c r="C121" s="20">
        <f t="shared" si="7"/>
        <v>2.840909090909091E-3</v>
      </c>
      <c r="H121" s="15"/>
      <c r="O121"/>
      <c r="P121"/>
      <c r="R121"/>
      <c r="S121"/>
      <c r="U121"/>
      <c r="V121"/>
      <c r="X121"/>
      <c r="Y121"/>
    </row>
    <row r="122" spans="1:55" x14ac:dyDescent="0.2">
      <c r="A122" s="17" t="s">
        <v>63</v>
      </c>
      <c r="B122" s="19">
        <f t="shared" si="6"/>
        <v>0</v>
      </c>
      <c r="C122" s="20">
        <f t="shared" si="7"/>
        <v>0</v>
      </c>
      <c r="H122" s="15"/>
      <c r="O122"/>
      <c r="P122"/>
      <c r="R122"/>
      <c r="S122"/>
      <c r="U122"/>
      <c r="V122"/>
    </row>
    <row r="123" spans="1:55" x14ac:dyDescent="0.2">
      <c r="A123" s="17" t="s">
        <v>73</v>
      </c>
      <c r="B123" s="19">
        <f t="shared" si="6"/>
        <v>2</v>
      </c>
      <c r="C123" s="20">
        <f t="shared" si="7"/>
        <v>5.681818181818182E-3</v>
      </c>
      <c r="H123" s="15"/>
      <c r="O123"/>
      <c r="P123"/>
      <c r="U123"/>
      <c r="V123"/>
    </row>
    <row r="124" spans="1:55" x14ac:dyDescent="0.2">
      <c r="A124" s="17" t="s">
        <v>65</v>
      </c>
      <c r="B124" s="19">
        <f t="shared" si="6"/>
        <v>2</v>
      </c>
      <c r="C124" s="20">
        <f t="shared" si="7"/>
        <v>5.681818181818182E-3</v>
      </c>
      <c r="H124" s="15"/>
      <c r="O124"/>
      <c r="P124"/>
      <c r="AE124" s="14"/>
      <c r="AF124" s="14"/>
      <c r="AU124" s="14"/>
      <c r="AX124" s="14"/>
      <c r="AY124" s="14"/>
      <c r="BB124" s="14"/>
      <c r="BC124" s="14"/>
    </row>
    <row r="125" spans="1:55" x14ac:dyDescent="0.2">
      <c r="A125" s="17" t="s">
        <v>72</v>
      </c>
      <c r="B125" s="19">
        <f t="shared" si="6"/>
        <v>2</v>
      </c>
      <c r="C125" s="20">
        <f t="shared" si="7"/>
        <v>5.681818181818182E-3</v>
      </c>
      <c r="H125" s="15"/>
      <c r="P125" s="14"/>
      <c r="AE125" s="14"/>
      <c r="AF125" s="14"/>
      <c r="AU125" s="14"/>
      <c r="AX125" s="14"/>
      <c r="AY125" s="14"/>
      <c r="BB125" s="14"/>
      <c r="BC125" s="14"/>
    </row>
    <row r="126" spans="1:55" x14ac:dyDescent="0.2">
      <c r="A126" s="17" t="s">
        <v>64</v>
      </c>
      <c r="B126" s="19">
        <f t="shared" si="6"/>
        <v>2</v>
      </c>
      <c r="C126" s="20">
        <f t="shared" si="7"/>
        <v>5.681818181818182E-3</v>
      </c>
      <c r="H126" s="15"/>
      <c r="P126" s="14"/>
      <c r="AE126" s="14"/>
      <c r="AF126" s="14"/>
      <c r="AU126" s="14"/>
      <c r="AX126" s="14"/>
      <c r="AY126" s="14"/>
      <c r="BB126" s="14"/>
      <c r="BC126" s="14"/>
    </row>
    <row r="127" spans="1:55" x14ac:dyDescent="0.2">
      <c r="A127" s="17" t="s">
        <v>67</v>
      </c>
      <c r="B127" s="19">
        <f t="shared" si="6"/>
        <v>2</v>
      </c>
      <c r="C127" s="20">
        <f t="shared" si="7"/>
        <v>5.681818181818182E-3</v>
      </c>
      <c r="H127" s="15"/>
      <c r="P127" s="14"/>
      <c r="AE127" s="14"/>
      <c r="AF127" s="14"/>
      <c r="AU127" s="14"/>
      <c r="AX127" s="14"/>
      <c r="AY127" s="14"/>
      <c r="BB127" s="14"/>
      <c r="BC127" s="14"/>
    </row>
    <row r="128" spans="1:55" x14ac:dyDescent="0.2">
      <c r="H128" s="15"/>
      <c r="P128" s="14"/>
      <c r="AE128" s="14"/>
      <c r="AF128" s="14"/>
      <c r="AU128" s="14"/>
      <c r="AX128" s="14"/>
      <c r="AY128" s="14"/>
      <c r="BB128" s="14"/>
      <c r="BC128" s="14"/>
    </row>
    <row r="129" spans="1:55" x14ac:dyDescent="0.2">
      <c r="C129" s="15"/>
      <c r="H129" s="15"/>
      <c r="P129" s="14"/>
      <c r="AE129" s="14"/>
      <c r="AF129" s="14"/>
      <c r="AU129" s="14"/>
      <c r="AX129" s="14"/>
      <c r="AY129" s="14"/>
      <c r="BB129" s="14"/>
      <c r="BC129" s="14"/>
    </row>
    <row r="130" spans="1:55" ht="17" thickBot="1" x14ac:dyDescent="0.25">
      <c r="C130" s="15"/>
      <c r="G130" s="13"/>
      <c r="H130" s="13"/>
      <c r="AE130" s="14"/>
      <c r="AF130" s="14"/>
      <c r="AU130" s="14"/>
      <c r="AX130" s="14"/>
      <c r="AY130" s="14"/>
      <c r="BB130" s="14"/>
      <c r="BC130" s="14"/>
    </row>
    <row r="131" spans="1:55" s="71" customFormat="1" ht="19" x14ac:dyDescent="0.25">
      <c r="B131" s="72"/>
      <c r="C131" s="73"/>
      <c r="F131" s="185" t="s">
        <v>355</v>
      </c>
      <c r="G131" s="185"/>
      <c r="H131" s="185"/>
      <c r="AE131" s="72"/>
      <c r="AF131" s="72"/>
      <c r="AU131" s="72"/>
      <c r="AX131" s="72"/>
      <c r="AY131" s="72"/>
      <c r="BB131" s="72"/>
      <c r="BC131" s="72"/>
    </row>
    <row r="132" spans="1:55" x14ac:dyDescent="0.2">
      <c r="G132" s="49" t="s">
        <v>191</v>
      </c>
      <c r="H132" s="49" t="s">
        <v>192</v>
      </c>
      <c r="J132" s="62">
        <f>AVERAGE(H133)</f>
        <v>0</v>
      </c>
      <c r="K132" s="13" t="s">
        <v>359</v>
      </c>
      <c r="Z132" s="14"/>
      <c r="AA132" s="14"/>
      <c r="AQ132" s="14"/>
      <c r="AT132" s="14"/>
      <c r="AU132" s="14"/>
      <c r="AX132" s="14"/>
      <c r="AY132" s="14"/>
      <c r="BB132" s="14"/>
      <c r="BC132" s="14"/>
    </row>
    <row r="133" spans="1:55" x14ac:dyDescent="0.2">
      <c r="A133" s="188" t="s">
        <v>17</v>
      </c>
      <c r="B133" s="13" t="s">
        <v>217</v>
      </c>
      <c r="C133" s="13" t="s">
        <v>218</v>
      </c>
      <c r="F133" s="17" t="s">
        <v>55</v>
      </c>
      <c r="G133" s="19">
        <f>IFERROR(VLOOKUP(F133,$A$133:$C$136,2,FALSE),0)</f>
        <v>0</v>
      </c>
      <c r="H133" s="18">
        <f>IFERROR(VLOOKUP(F133,$A$133:$C$136,3,FALSE),0)</f>
        <v>0</v>
      </c>
      <c r="J133" s="63">
        <f>AVERAGE(H134)</f>
        <v>1</v>
      </c>
      <c r="K133" s="13" t="s">
        <v>360</v>
      </c>
    </row>
    <row r="134" spans="1:55" x14ac:dyDescent="0.2">
      <c r="A134" s="13" t="s">
        <v>56</v>
      </c>
      <c r="B134" s="189">
        <v>2</v>
      </c>
      <c r="C134" s="15">
        <v>1</v>
      </c>
      <c r="F134" s="17" t="s">
        <v>56</v>
      </c>
      <c r="G134" s="19">
        <f>IFERROR(VLOOKUP(F134,$A$133:$C$136,2,FALSE),0)</f>
        <v>2</v>
      </c>
      <c r="H134" s="18">
        <f>IFERROR(VLOOKUP(F134,$A$133:$C$136,3,FALSE),0)</f>
        <v>1</v>
      </c>
      <c r="J134" s="61">
        <f>SUM(J132:J133)</f>
        <v>1</v>
      </c>
    </row>
    <row r="135" spans="1:55" x14ac:dyDescent="0.2">
      <c r="A135" s="13" t="s">
        <v>193</v>
      </c>
      <c r="B135" s="189">
        <v>2</v>
      </c>
      <c r="C135" s="15">
        <v>1</v>
      </c>
      <c r="F135" s="17" t="s">
        <v>154</v>
      </c>
      <c r="G135" s="19">
        <f>IFERROR(VLOOKUP(F135,$A$133:$C$136,2,FALSE),0)</f>
        <v>0</v>
      </c>
      <c r="H135" s="18">
        <f>IFERROR(VLOOKUP(F135,$A$133:$C$136,3,FALSE),0)</f>
        <v>0</v>
      </c>
    </row>
    <row r="136" spans="1:55" x14ac:dyDescent="0.2">
      <c r="A136"/>
      <c r="B136"/>
      <c r="C136"/>
      <c r="G136" s="14">
        <f>SUM(G133:G135)</f>
        <v>2</v>
      </c>
      <c r="H136" s="15">
        <f>SUM(H133:H135)</f>
        <v>1</v>
      </c>
    </row>
    <row r="137" spans="1:55" ht="17" thickBot="1" x14ac:dyDescent="0.25">
      <c r="B137" s="13"/>
      <c r="C137" s="13"/>
      <c r="H137" s="15"/>
    </row>
    <row r="138" spans="1:55" x14ac:dyDescent="0.2">
      <c r="A138" s="50" t="s">
        <v>431</v>
      </c>
      <c r="B138" s="51" t="s">
        <v>191</v>
      </c>
      <c r="C138" s="51" t="s">
        <v>192</v>
      </c>
      <c r="D138" s="58">
        <v>1</v>
      </c>
      <c r="E138" s="59">
        <v>27</v>
      </c>
      <c r="F138" s="188" t="s">
        <v>239</v>
      </c>
      <c r="G138" s="14" t="s">
        <v>242</v>
      </c>
      <c r="H138" s="15"/>
      <c r="J138" s="188" t="s">
        <v>240</v>
      </c>
      <c r="K138" s="13" t="s">
        <v>243</v>
      </c>
      <c r="N138" s="188" t="s">
        <v>241</v>
      </c>
      <c r="O138" s="13" t="s">
        <v>244</v>
      </c>
    </row>
    <row r="139" spans="1:55" x14ac:dyDescent="0.2">
      <c r="A139" s="17" t="s">
        <v>170</v>
      </c>
      <c r="B139" s="19">
        <f>IFERROR(VLOOKUP(A139,$F$138:$G$147,2,FALSE),0)+IFERROR(VLOOKUP(A139,$J$138:$K$147,2,FALSE),0)+IFERROR(VLOOKUP(A139,$N$138:$O$147,2,FALSE),0)</f>
        <v>0</v>
      </c>
      <c r="C139" s="20">
        <f>(B139*$D$139)/$E$138</f>
        <v>0</v>
      </c>
      <c r="D139" s="60">
        <f>D138/COUNT(B139:B141)</f>
        <v>0.33333333333333331</v>
      </c>
      <c r="E139" s="59"/>
      <c r="F139" s="13" t="s">
        <v>193</v>
      </c>
      <c r="G139" s="189"/>
      <c r="H139" s="15"/>
      <c r="J139" s="13" t="s">
        <v>193</v>
      </c>
      <c r="K139" s="189"/>
      <c r="N139" s="13" t="s">
        <v>193</v>
      </c>
      <c r="O139" s="189"/>
    </row>
    <row r="140" spans="1:55" x14ac:dyDescent="0.2">
      <c r="A140" s="17" t="s">
        <v>189</v>
      </c>
      <c r="B140" s="19">
        <f>IFERROR(VLOOKUP(A140,$F$138:$G$147,2,FALSE),0)+IFERROR(VLOOKUP(A140,$J$138:$K$147,2,FALSE),0)+IFERROR(VLOOKUP(A140,$N$138:$O$147,2,FALSE),0)</f>
        <v>0</v>
      </c>
      <c r="C140" s="20">
        <f>(B140*$D$139)/$E$138</f>
        <v>0</v>
      </c>
      <c r="F140"/>
      <c r="G140"/>
      <c r="H140" s="15"/>
      <c r="J140"/>
      <c r="K140"/>
      <c r="N140"/>
      <c r="O140"/>
    </row>
    <row r="141" spans="1:55" x14ac:dyDescent="0.2">
      <c r="A141" s="17" t="s">
        <v>147</v>
      </c>
      <c r="B141" s="19">
        <f>IFERROR(VLOOKUP(A141,$F$138:$G$147,2,FALSE),0)+IFERROR(VLOOKUP(A141,$J$138:$K$147,2,FALSE),0)+IFERROR(VLOOKUP(A141,$N$138:$O$147,2,FALSE),0)</f>
        <v>0</v>
      </c>
      <c r="C141" s="20">
        <f>(B141*$D$139)/$E$138</f>
        <v>0</v>
      </c>
      <c r="F141"/>
      <c r="G141"/>
      <c r="H141" s="15"/>
      <c r="J141"/>
      <c r="K141"/>
    </row>
    <row r="142" spans="1:55" x14ac:dyDescent="0.2">
      <c r="C142" s="15"/>
      <c r="F142"/>
      <c r="G142"/>
      <c r="H142" s="15"/>
    </row>
    <row r="143" spans="1:55" x14ac:dyDescent="0.2">
      <c r="B143" s="13"/>
      <c r="C143" s="93"/>
      <c r="H143" s="15"/>
      <c r="S143" s="159" t="s">
        <v>253</v>
      </c>
    </row>
    <row r="144" spans="1:55" x14ac:dyDescent="0.2">
      <c r="A144" s="188" t="s">
        <v>245</v>
      </c>
      <c r="B144" s="13" t="s">
        <v>246</v>
      </c>
      <c r="C144" s="13" t="s">
        <v>247</v>
      </c>
      <c r="H144" s="15"/>
      <c r="S144" s="159" t="s">
        <v>251</v>
      </c>
    </row>
    <row r="145" spans="1:20" x14ac:dyDescent="0.2">
      <c r="A145" s="13" t="s">
        <v>91</v>
      </c>
      <c r="B145" s="189">
        <v>1</v>
      </c>
      <c r="C145" s="15">
        <v>0.5</v>
      </c>
      <c r="F145" s="17" t="s">
        <v>91</v>
      </c>
      <c r="G145" s="19">
        <f>IFERROR(VLOOKUP(F145,$A$44:$C$147,2,FALSE),0)</f>
        <v>1</v>
      </c>
      <c r="H145" s="18">
        <f>IFERROR(VLOOKUP(F145,$A$44:$C$147,3,FALSE),0)</f>
        <v>0.5</v>
      </c>
      <c r="S145" s="159" t="s">
        <v>144</v>
      </c>
    </row>
    <row r="146" spans="1:20" x14ac:dyDescent="0.2">
      <c r="A146" s="13" t="s">
        <v>59</v>
      </c>
      <c r="B146" s="189">
        <v>1</v>
      </c>
      <c r="C146" s="15">
        <v>0.5</v>
      </c>
      <c r="F146" s="17" t="s">
        <v>59</v>
      </c>
      <c r="G146" s="19">
        <f>IFERROR(VLOOKUP(F146,$A$44:$C$147,2,FALSE),0)</f>
        <v>1</v>
      </c>
      <c r="H146" s="18">
        <f>IFERROR(VLOOKUP(F146,$A$44:$C$147,3,FALSE),0)</f>
        <v>0.5</v>
      </c>
      <c r="S146" s="159" t="s">
        <v>137</v>
      </c>
    </row>
    <row r="147" spans="1:20" x14ac:dyDescent="0.2">
      <c r="A147" s="13" t="s">
        <v>193</v>
      </c>
      <c r="B147" s="189">
        <v>2</v>
      </c>
      <c r="C147" s="15">
        <v>1</v>
      </c>
      <c r="G147" s="14">
        <f>SUM(G145:G146)</f>
        <v>2</v>
      </c>
      <c r="H147" s="15">
        <f>SUM(H145:H146)</f>
        <v>1</v>
      </c>
      <c r="S147" s="159" t="s">
        <v>97</v>
      </c>
    </row>
    <row r="148" spans="1:20" ht="17" thickBot="1" x14ac:dyDescent="0.25">
      <c r="B148" s="13"/>
      <c r="C148" s="13"/>
      <c r="H148" s="15"/>
      <c r="S148" s="160" t="s">
        <v>254</v>
      </c>
    </row>
    <row r="149" spans="1:20" x14ac:dyDescent="0.2">
      <c r="A149" s="52" t="s">
        <v>430</v>
      </c>
      <c r="B149" s="52" t="s">
        <v>191</v>
      </c>
      <c r="C149" s="52" t="s">
        <v>192</v>
      </c>
      <c r="D149" s="58">
        <v>1</v>
      </c>
      <c r="E149" s="59">
        <v>27</v>
      </c>
      <c r="F149" s="188" t="s">
        <v>248</v>
      </c>
      <c r="G149" s="14" t="s">
        <v>256</v>
      </c>
      <c r="H149" s="15"/>
      <c r="J149" s="188" t="s">
        <v>249</v>
      </c>
      <c r="K149" s="13" t="s">
        <v>257</v>
      </c>
      <c r="M149" s="188" t="s">
        <v>250</v>
      </c>
      <c r="N149" s="13" t="s">
        <v>258</v>
      </c>
      <c r="P149" s="188" t="s">
        <v>255</v>
      </c>
      <c r="Q149" s="13" t="s">
        <v>259</v>
      </c>
      <c r="S149" s="160" t="s">
        <v>252</v>
      </c>
    </row>
    <row r="150" spans="1:20" x14ac:dyDescent="0.2">
      <c r="A150" s="17" t="s">
        <v>97</v>
      </c>
      <c r="B150" s="19">
        <f t="shared" ref="B150:B156" si="8">IFERROR(VLOOKUP(A150,$F$149:$G$156,2,FALSE),0)+IFERROR(VLOOKUP(A150,$J$149:$K$156,2,FALSE),0)+IFERROR(VLOOKUP(A150,$M$149:$N$156,2,FALSE),0)+IFERROR(VLOOKUP(A150,P143:Q151,2,FALSE),0)</f>
        <v>1</v>
      </c>
      <c r="C150" s="20">
        <f>(B150*$D$150)/$E$149</f>
        <v>5.2910052910052907E-3</v>
      </c>
      <c r="D150" s="60">
        <f>D149/COUNT(B150:B156)</f>
        <v>0.14285714285714285</v>
      </c>
      <c r="E150" s="59"/>
      <c r="F150" s="13" t="s">
        <v>144</v>
      </c>
      <c r="G150" s="189">
        <v>1</v>
      </c>
      <c r="H150" s="15"/>
      <c r="J150" s="13" t="s">
        <v>193</v>
      </c>
      <c r="K150" s="189"/>
      <c r="M150" s="13" t="s">
        <v>193</v>
      </c>
      <c r="N150" s="189"/>
      <c r="P150" s="13" t="s">
        <v>193</v>
      </c>
      <c r="Q150" s="189"/>
      <c r="S150" s="160" t="s">
        <v>252</v>
      </c>
      <c r="T150" s="143">
        <v>1</v>
      </c>
    </row>
    <row r="151" spans="1:20" x14ac:dyDescent="0.2">
      <c r="A151" s="17" t="s">
        <v>144</v>
      </c>
      <c r="B151" s="19">
        <f t="shared" si="8"/>
        <v>1</v>
      </c>
      <c r="C151" s="20">
        <f t="shared" ref="C151:C156" si="9">(B151*$D$150)/$E$149</f>
        <v>5.2910052910052907E-3</v>
      </c>
      <c r="F151" s="13" t="s">
        <v>97</v>
      </c>
      <c r="G151" s="189">
        <v>1</v>
      </c>
      <c r="H151" s="15"/>
      <c r="J151"/>
      <c r="K151"/>
      <c r="M151"/>
      <c r="N151"/>
      <c r="P151"/>
      <c r="Q151"/>
      <c r="S151"/>
      <c r="T151"/>
    </row>
    <row r="152" spans="1:20" x14ac:dyDescent="0.2">
      <c r="A152" s="17" t="s">
        <v>251</v>
      </c>
      <c r="B152" s="19">
        <f t="shared" si="8"/>
        <v>0</v>
      </c>
      <c r="C152" s="20">
        <f t="shared" si="9"/>
        <v>0</v>
      </c>
      <c r="F152" s="13" t="s">
        <v>193</v>
      </c>
      <c r="G152" s="189">
        <v>2</v>
      </c>
      <c r="H152" s="15"/>
      <c r="J152"/>
      <c r="K152"/>
      <c r="M152"/>
      <c r="N152"/>
      <c r="P152"/>
      <c r="Q152"/>
      <c r="S152"/>
      <c r="T152"/>
    </row>
    <row r="153" spans="1:20" x14ac:dyDescent="0.2">
      <c r="A153" s="17" t="s">
        <v>253</v>
      </c>
      <c r="B153" s="19">
        <f t="shared" si="8"/>
        <v>0</v>
      </c>
      <c r="C153" s="20">
        <f t="shared" si="9"/>
        <v>0</v>
      </c>
      <c r="F153"/>
      <c r="G153"/>
      <c r="H153" s="15"/>
      <c r="J153"/>
      <c r="K153"/>
      <c r="M153"/>
      <c r="N153"/>
      <c r="S153"/>
      <c r="T153"/>
    </row>
    <row r="154" spans="1:20" x14ac:dyDescent="0.2">
      <c r="A154" s="17" t="s">
        <v>137</v>
      </c>
      <c r="B154" s="19">
        <f t="shared" si="8"/>
        <v>0</v>
      </c>
      <c r="C154" s="20">
        <f t="shared" si="9"/>
        <v>0</v>
      </c>
      <c r="F154"/>
      <c r="G154"/>
      <c r="H154" s="15"/>
      <c r="J154"/>
      <c r="K154"/>
      <c r="M154"/>
      <c r="N154"/>
      <c r="S154"/>
      <c r="T154"/>
    </row>
    <row r="155" spans="1:20" x14ac:dyDescent="0.2">
      <c r="A155" s="162" t="s">
        <v>252</v>
      </c>
      <c r="B155" s="19">
        <f t="shared" si="8"/>
        <v>0</v>
      </c>
      <c r="C155" s="20">
        <f t="shared" si="9"/>
        <v>0</v>
      </c>
      <c r="F155"/>
      <c r="G155"/>
      <c r="H155" s="15"/>
    </row>
    <row r="156" spans="1:20" x14ac:dyDescent="0.2">
      <c r="A156" s="162" t="s">
        <v>254</v>
      </c>
      <c r="B156" s="19">
        <f t="shared" si="8"/>
        <v>0</v>
      </c>
      <c r="C156" s="20">
        <f t="shared" si="9"/>
        <v>0</v>
      </c>
      <c r="F156"/>
      <c r="G156"/>
      <c r="H156" s="15"/>
    </row>
    <row r="157" spans="1:20" x14ac:dyDescent="0.2">
      <c r="A157" s="142"/>
      <c r="B157" s="14">
        <f>SUM(B150:B156)</f>
        <v>2</v>
      </c>
      <c r="C157" s="161">
        <f>SUM(C150:C156)</f>
        <v>1.0582010582010581E-2</v>
      </c>
      <c r="F157"/>
      <c r="G157"/>
      <c r="H157" s="15"/>
    </row>
    <row r="158" spans="1:20" x14ac:dyDescent="0.2">
      <c r="B158" s="13"/>
      <c r="C158" s="15"/>
      <c r="G158" s="13"/>
      <c r="H158" s="13"/>
    </row>
    <row r="159" spans="1:20" s="69" customFormat="1" ht="19" x14ac:dyDescent="0.25">
      <c r="C159" s="70"/>
      <c r="F159" s="187" t="s">
        <v>349</v>
      </c>
      <c r="G159" s="187"/>
      <c r="H159" s="187"/>
    </row>
    <row r="160" spans="1:20" x14ac:dyDescent="0.2">
      <c r="A160" s="188" t="s">
        <v>19</v>
      </c>
      <c r="B160" s="13" t="s">
        <v>219</v>
      </c>
      <c r="C160" s="13" t="s">
        <v>220</v>
      </c>
      <c r="F160" s="56"/>
      <c r="H160" s="15"/>
      <c r="J160" s="62">
        <f>AVERAGE(H161,H182,H189)</f>
        <v>0.33333333333333331</v>
      </c>
      <c r="K160" s="13" t="s">
        <v>359</v>
      </c>
    </row>
    <row r="161" spans="1:37" x14ac:dyDescent="0.2">
      <c r="A161" s="13" t="s">
        <v>56</v>
      </c>
      <c r="B161" s="189">
        <v>2</v>
      </c>
      <c r="C161" s="15">
        <v>1</v>
      </c>
      <c r="F161" s="17" t="s">
        <v>55</v>
      </c>
      <c r="G161" s="19">
        <f>IFERROR(VLOOKUP(F161,$A$160:$C$164,2,FALSE),0)</f>
        <v>0</v>
      </c>
      <c r="H161" s="18">
        <f>IFERROR(VLOOKUP(F161,$A$160:$C$164,3,FALSE),0)</f>
        <v>0</v>
      </c>
      <c r="J161" s="63">
        <f>AVERAGE(H162,H183,H190)</f>
        <v>0.66666666666666663</v>
      </c>
      <c r="K161" s="13" t="s">
        <v>360</v>
      </c>
    </row>
    <row r="162" spans="1:37" x14ac:dyDescent="0.2">
      <c r="A162" s="13" t="s">
        <v>193</v>
      </c>
      <c r="B162" s="189">
        <v>2</v>
      </c>
      <c r="C162" s="15">
        <v>1</v>
      </c>
      <c r="F162" s="17" t="s">
        <v>56</v>
      </c>
      <c r="G162" s="19">
        <f>IFERROR(VLOOKUP(F162,$A$160:$C$164,2,FALSE),0)</f>
        <v>2</v>
      </c>
      <c r="H162" s="18">
        <f>IFERROR(VLOOKUP(F162,$A$160:$C$164,3,FALSE),0)</f>
        <v>1</v>
      </c>
      <c r="J162" s="61">
        <f>SUM(J160:J161)</f>
        <v>1</v>
      </c>
    </row>
    <row r="163" spans="1:37" x14ac:dyDescent="0.2">
      <c r="A163"/>
      <c r="B163"/>
      <c r="C163"/>
      <c r="G163" s="14">
        <f>SUM(G161:G162)</f>
        <v>2</v>
      </c>
      <c r="H163" s="15">
        <f>SUM(H161:H162)</f>
        <v>1</v>
      </c>
    </row>
    <row r="164" spans="1:37" x14ac:dyDescent="0.2">
      <c r="A164"/>
      <c r="B164"/>
      <c r="C164"/>
      <c r="H164" s="15"/>
    </row>
    <row r="165" spans="1:37" x14ac:dyDescent="0.2">
      <c r="B165" s="13"/>
      <c r="C165" s="13"/>
      <c r="H165" s="15"/>
    </row>
    <row r="166" spans="1:37" x14ac:dyDescent="0.2">
      <c r="B166" s="13"/>
      <c r="C166" s="13"/>
      <c r="H166" s="15"/>
    </row>
    <row r="167" spans="1:37" x14ac:dyDescent="0.2">
      <c r="A167" s="57" t="s">
        <v>20</v>
      </c>
      <c r="B167" s="55" t="s">
        <v>191</v>
      </c>
      <c r="C167" s="55" t="s">
        <v>192</v>
      </c>
      <c r="D167" s="58">
        <v>1</v>
      </c>
      <c r="E167" s="59">
        <v>27</v>
      </c>
      <c r="F167" s="188" t="s">
        <v>270</v>
      </c>
      <c r="G167" s="14" t="s">
        <v>280</v>
      </c>
      <c r="H167" s="15"/>
      <c r="I167" s="188" t="s">
        <v>271</v>
      </c>
      <c r="J167" s="13" t="s">
        <v>281</v>
      </c>
      <c r="L167" s="188" t="s">
        <v>272</v>
      </c>
      <c r="M167" s="13" t="s">
        <v>282</v>
      </c>
      <c r="O167"/>
      <c r="P167"/>
      <c r="R167" s="188" t="s">
        <v>273</v>
      </c>
      <c r="S167" s="13" t="s">
        <v>283</v>
      </c>
      <c r="U167" s="188" t="s">
        <v>274</v>
      </c>
      <c r="V167" s="13" t="s">
        <v>284</v>
      </c>
      <c r="X167" s="188" t="s">
        <v>275</v>
      </c>
      <c r="Y167" s="13" t="s">
        <v>285</v>
      </c>
      <c r="AA167" s="188" t="s">
        <v>276</v>
      </c>
      <c r="AB167" s="13" t="s">
        <v>286</v>
      </c>
      <c r="AD167" s="188" t="s">
        <v>277</v>
      </c>
      <c r="AE167" s="13" t="s">
        <v>287</v>
      </c>
      <c r="AG167" s="188" t="s">
        <v>278</v>
      </c>
      <c r="AH167" s="13" t="s">
        <v>288</v>
      </c>
      <c r="AJ167" s="188" t="s">
        <v>279</v>
      </c>
      <c r="AK167" s="13" t="s">
        <v>289</v>
      </c>
    </row>
    <row r="168" spans="1:37" x14ac:dyDescent="0.2">
      <c r="A168" s="17" t="s">
        <v>269</v>
      </c>
      <c r="B168" s="19">
        <f t="shared" ref="B168:B177" si="10">IFERROR(VLOOKUP(A168,$F$167:$G$177,2,FALSE),0)+IFERROR(VLOOKUP(A168,$I$167:$J$177,2,FALSE),0)+IFERROR(VLOOKUP(A168,$L$167:$M$177,2,FALSE),0)+IFERROR(VLOOKUP(A168,$O$167:$P$177,2,FALSE),0)+IFERROR(VLOOKUP(A168,$R$167:$S$177,2,FALSE),0)+IFERROR(VLOOKUP(A168,$U$167:$V$177,2,FALSE),0)+IFERROR(VLOOKUP(A168,$X$167:$Y$177,2,FALSE),0)+IFERROR(VLOOKUP(A168,$AA$167:$AB$177,2,FALSE),0)+IFERROR(VLOOKUP(A168,$AD$167:$AE$177,2,FALSE),0)+IFERROR(VLOOKUP(A168,$AG$167:$AH$177,2,FALSE),0)+IFERROR(VLOOKUP(A168,$AJ$167:$AK$177,2,FALSE),0)</f>
        <v>0</v>
      </c>
      <c r="C168" s="20">
        <f t="shared" ref="C168:C177" si="11">(B168*$D$168)/$E$167</f>
        <v>0</v>
      </c>
      <c r="D168" s="60">
        <f>D167/COUNT(B168:B177)</f>
        <v>0.1</v>
      </c>
      <c r="E168" s="59"/>
      <c r="F168" s="13" t="s">
        <v>210</v>
      </c>
      <c r="G168" s="189"/>
      <c r="H168" s="15"/>
      <c r="I168" s="13" t="s">
        <v>210</v>
      </c>
      <c r="J168" s="189"/>
      <c r="L168" s="13" t="s">
        <v>210</v>
      </c>
      <c r="M168" s="189"/>
      <c r="O168"/>
      <c r="P168"/>
      <c r="R168" s="13" t="s">
        <v>210</v>
      </c>
      <c r="S168" s="189"/>
      <c r="U168" s="13" t="s">
        <v>210</v>
      </c>
      <c r="V168" s="189"/>
      <c r="X168" s="13" t="s">
        <v>210</v>
      </c>
      <c r="Y168" s="189"/>
      <c r="AA168" s="13" t="s">
        <v>210</v>
      </c>
      <c r="AB168" s="189"/>
      <c r="AD168" s="13" t="s">
        <v>210</v>
      </c>
      <c r="AE168" s="189"/>
      <c r="AG168" s="13" t="s">
        <v>210</v>
      </c>
      <c r="AH168" s="189"/>
      <c r="AJ168" s="13" t="s">
        <v>210</v>
      </c>
      <c r="AK168" s="189"/>
    </row>
    <row r="169" spans="1:37" x14ac:dyDescent="0.2">
      <c r="A169" s="17" t="s">
        <v>263</v>
      </c>
      <c r="B169" s="19">
        <f t="shared" si="10"/>
        <v>0</v>
      </c>
      <c r="C169" s="20">
        <f t="shared" si="11"/>
        <v>0</v>
      </c>
      <c r="F169" s="13" t="s">
        <v>193</v>
      </c>
      <c r="G169" s="189"/>
      <c r="H169" s="15"/>
      <c r="I169" s="13" t="s">
        <v>193</v>
      </c>
      <c r="J169" s="189"/>
      <c r="L169" s="13" t="s">
        <v>193</v>
      </c>
      <c r="M169" s="189"/>
      <c r="O169"/>
      <c r="P169"/>
      <c r="R169" s="13" t="s">
        <v>193</v>
      </c>
      <c r="S169" s="189"/>
      <c r="U169" s="13" t="s">
        <v>193</v>
      </c>
      <c r="V169" s="189"/>
      <c r="X169" s="13" t="s">
        <v>193</v>
      </c>
      <c r="Y169" s="189"/>
      <c r="AA169" s="13" t="s">
        <v>193</v>
      </c>
      <c r="AB169" s="189"/>
      <c r="AD169" s="13" t="s">
        <v>193</v>
      </c>
      <c r="AE169" s="189"/>
      <c r="AG169" s="13" t="s">
        <v>193</v>
      </c>
      <c r="AH169" s="189"/>
      <c r="AJ169" s="13" t="s">
        <v>193</v>
      </c>
      <c r="AK169" s="189"/>
    </row>
    <row r="170" spans="1:37" x14ac:dyDescent="0.2">
      <c r="A170" s="17" t="s">
        <v>266</v>
      </c>
      <c r="B170" s="19">
        <f t="shared" si="10"/>
        <v>0</v>
      </c>
      <c r="C170" s="20">
        <f t="shared" si="11"/>
        <v>0</v>
      </c>
      <c r="F170"/>
      <c r="G170"/>
      <c r="H170" s="15"/>
      <c r="I170"/>
      <c r="J170"/>
      <c r="L170"/>
      <c r="M170"/>
      <c r="O170"/>
      <c r="P170"/>
      <c r="R170"/>
      <c r="S170"/>
      <c r="U170"/>
      <c r="V170"/>
      <c r="X170"/>
      <c r="Y170"/>
      <c r="AA170"/>
      <c r="AB170"/>
      <c r="AD170"/>
      <c r="AE170"/>
      <c r="AG170"/>
      <c r="AH170"/>
      <c r="AJ170"/>
      <c r="AK170"/>
    </row>
    <row r="171" spans="1:37" x14ac:dyDescent="0.2">
      <c r="A171" s="17" t="s">
        <v>260</v>
      </c>
      <c r="B171" s="19">
        <f t="shared" si="10"/>
        <v>0</v>
      </c>
      <c r="C171" s="20">
        <f t="shared" si="11"/>
        <v>0</v>
      </c>
      <c r="F171"/>
      <c r="G171"/>
      <c r="H171" s="15"/>
      <c r="I171"/>
      <c r="J171"/>
      <c r="L171"/>
      <c r="M171"/>
      <c r="O171"/>
      <c r="P171"/>
      <c r="R171"/>
      <c r="S171"/>
      <c r="U171"/>
      <c r="V171"/>
      <c r="X171"/>
      <c r="Y171"/>
      <c r="AA171"/>
      <c r="AB171"/>
      <c r="AD171"/>
      <c r="AE171"/>
      <c r="AG171"/>
      <c r="AH171"/>
      <c r="AJ171"/>
      <c r="AK171"/>
    </row>
    <row r="172" spans="1:37" x14ac:dyDescent="0.2">
      <c r="A172" s="17" t="s">
        <v>268</v>
      </c>
      <c r="B172" s="19">
        <f t="shared" si="10"/>
        <v>0</v>
      </c>
      <c r="C172" s="20">
        <f t="shared" si="11"/>
        <v>0</v>
      </c>
      <c r="F172"/>
      <c r="G172"/>
      <c r="H172" s="15"/>
      <c r="I172"/>
      <c r="J172"/>
      <c r="L172"/>
      <c r="M172"/>
      <c r="O172"/>
      <c r="P172"/>
      <c r="R172"/>
      <c r="S172"/>
      <c r="U172"/>
      <c r="V172"/>
      <c r="X172"/>
      <c r="Y172"/>
      <c r="AA172"/>
      <c r="AB172"/>
    </row>
    <row r="173" spans="1:37" x14ac:dyDescent="0.2">
      <c r="A173" s="17" t="s">
        <v>261</v>
      </c>
      <c r="B173" s="19">
        <f t="shared" si="10"/>
        <v>0</v>
      </c>
      <c r="C173" s="20">
        <f t="shared" si="11"/>
        <v>0</v>
      </c>
      <c r="F173"/>
      <c r="G173"/>
      <c r="H173" s="15"/>
      <c r="I173"/>
      <c r="J173"/>
      <c r="L173"/>
      <c r="M173"/>
      <c r="O173"/>
      <c r="P173"/>
      <c r="R173"/>
      <c r="S173"/>
      <c r="U173"/>
      <c r="V173"/>
      <c r="X173"/>
      <c r="Y173"/>
      <c r="AA173"/>
      <c r="AB173"/>
    </row>
    <row r="174" spans="1:37" x14ac:dyDescent="0.2">
      <c r="A174" s="17" t="s">
        <v>264</v>
      </c>
      <c r="B174" s="19">
        <f t="shared" si="10"/>
        <v>0</v>
      </c>
      <c r="C174" s="20">
        <f t="shared" si="11"/>
        <v>0</v>
      </c>
      <c r="H174" s="15"/>
      <c r="I174"/>
      <c r="J174"/>
      <c r="L174"/>
      <c r="M174"/>
      <c r="O174"/>
      <c r="P174"/>
      <c r="R174"/>
      <c r="S174"/>
      <c r="U174"/>
      <c r="V174"/>
      <c r="X174"/>
      <c r="Y174"/>
    </row>
    <row r="175" spans="1:37" x14ac:dyDescent="0.2">
      <c r="A175" s="17" t="s">
        <v>267</v>
      </c>
      <c r="B175" s="19">
        <f t="shared" si="10"/>
        <v>0</v>
      </c>
      <c r="C175" s="20">
        <f t="shared" si="11"/>
        <v>0</v>
      </c>
      <c r="H175" s="15"/>
      <c r="U175"/>
      <c r="V175"/>
      <c r="X175"/>
      <c r="Y175"/>
    </row>
    <row r="176" spans="1:37" x14ac:dyDescent="0.2">
      <c r="A176" s="17" t="s">
        <v>262</v>
      </c>
      <c r="B176" s="19">
        <f t="shared" si="10"/>
        <v>0</v>
      </c>
      <c r="C176" s="20">
        <f t="shared" si="11"/>
        <v>0</v>
      </c>
      <c r="H176" s="15"/>
    </row>
    <row r="177" spans="1:13" x14ac:dyDescent="0.2">
      <c r="A177" s="17" t="s">
        <v>265</v>
      </c>
      <c r="B177" s="19">
        <f t="shared" si="10"/>
        <v>0</v>
      </c>
      <c r="C177" s="20">
        <f t="shared" si="11"/>
        <v>0</v>
      </c>
      <c r="H177" s="15"/>
    </row>
    <row r="178" spans="1:13" x14ac:dyDescent="0.2">
      <c r="C178" s="61">
        <f>SUM(C168:C177)</f>
        <v>0</v>
      </c>
      <c r="H178" s="15"/>
    </row>
    <row r="179" spans="1:13" x14ac:dyDescent="0.2">
      <c r="B179" s="13"/>
      <c r="C179" s="61">
        <f>+D167-C178</f>
        <v>1</v>
      </c>
      <c r="H179" s="15"/>
    </row>
    <row r="180" spans="1:13" x14ac:dyDescent="0.2">
      <c r="B180" s="13"/>
      <c r="C180" s="13"/>
      <c r="H180" s="15"/>
    </row>
    <row r="181" spans="1:13" x14ac:dyDescent="0.2">
      <c r="A181" s="188" t="s">
        <v>21</v>
      </c>
      <c r="B181" s="13" t="s">
        <v>290</v>
      </c>
      <c r="C181" s="13" t="s">
        <v>291</v>
      </c>
      <c r="H181" s="15"/>
    </row>
    <row r="182" spans="1:13" x14ac:dyDescent="0.2">
      <c r="A182" s="13" t="s">
        <v>55</v>
      </c>
      <c r="B182" s="189">
        <v>2</v>
      </c>
      <c r="C182" s="15">
        <v>1</v>
      </c>
      <c r="F182" s="17" t="s">
        <v>55</v>
      </c>
      <c r="G182" s="19">
        <f>IFERROR(VLOOKUP(F182,$A$181:$C$185,2,FALSE),0)</f>
        <v>2</v>
      </c>
      <c r="H182" s="18">
        <f>IFERROR(VLOOKUP(F182,$A$181:$C$185,3,FALSE),0)</f>
        <v>1</v>
      </c>
    </row>
    <row r="183" spans="1:13" x14ac:dyDescent="0.2">
      <c r="A183" s="13" t="s">
        <v>193</v>
      </c>
      <c r="B183" s="189">
        <v>2</v>
      </c>
      <c r="C183" s="15">
        <v>1</v>
      </c>
      <c r="F183" s="17" t="s">
        <v>56</v>
      </c>
      <c r="G183" s="19">
        <f>IFERROR(VLOOKUP(F183,$A$181:$C$185,2,FALSE),0)</f>
        <v>0</v>
      </c>
      <c r="H183" s="18">
        <f>IFERROR(VLOOKUP(F183,$A$181:$C$185,3,FALSE),0)</f>
        <v>0</v>
      </c>
    </row>
    <row r="184" spans="1:13" x14ac:dyDescent="0.2">
      <c r="A184"/>
      <c r="B184"/>
      <c r="C184"/>
      <c r="G184" s="14">
        <f>SUM(G182:G183)</f>
        <v>2</v>
      </c>
      <c r="H184" s="15">
        <f>SUM(H182:H183)</f>
        <v>1</v>
      </c>
    </row>
    <row r="185" spans="1:13" x14ac:dyDescent="0.2">
      <c r="A185"/>
      <c r="B185"/>
      <c r="C185"/>
      <c r="H185" s="15"/>
      <c r="M185" s="13" t="s">
        <v>350</v>
      </c>
    </row>
    <row r="186" spans="1:13" x14ac:dyDescent="0.2">
      <c r="B186" s="13"/>
      <c r="C186" s="13"/>
      <c r="H186" s="15"/>
    </row>
    <row r="187" spans="1:13" x14ac:dyDescent="0.2">
      <c r="B187" s="13"/>
      <c r="C187" s="13"/>
      <c r="H187" s="15"/>
    </row>
    <row r="188" spans="1:13" x14ac:dyDescent="0.2">
      <c r="A188" s="188" t="s">
        <v>22</v>
      </c>
      <c r="B188" s="13" t="s">
        <v>292</v>
      </c>
      <c r="C188" s="13" t="s">
        <v>293</v>
      </c>
      <c r="H188" s="15"/>
    </row>
    <row r="189" spans="1:13" x14ac:dyDescent="0.2">
      <c r="A189" s="13" t="s">
        <v>56</v>
      </c>
      <c r="B189" s="189">
        <v>2</v>
      </c>
      <c r="C189" s="15">
        <v>1</v>
      </c>
      <c r="F189" s="17" t="s">
        <v>55</v>
      </c>
      <c r="G189" s="19">
        <f>IFERROR(VLOOKUP(F189,$A$188:$C$192,2,FALSE),0)</f>
        <v>0</v>
      </c>
      <c r="H189" s="18">
        <f>IFERROR(VLOOKUP(F189,$A$188:$C$192,3,FALSE),0)</f>
        <v>0</v>
      </c>
    </row>
    <row r="190" spans="1:13" x14ac:dyDescent="0.2">
      <c r="A190" s="13" t="s">
        <v>193</v>
      </c>
      <c r="B190" s="189">
        <v>2</v>
      </c>
      <c r="C190" s="15">
        <v>1</v>
      </c>
      <c r="F190" s="17" t="s">
        <v>56</v>
      </c>
      <c r="G190" s="19">
        <f>IFERROR(VLOOKUP(F190,$A$188:$C$192,2,FALSE),0)</f>
        <v>2</v>
      </c>
      <c r="H190" s="18">
        <f>IFERROR(VLOOKUP(F190,$A$188:$C$192,3,FALSE),0)</f>
        <v>1</v>
      </c>
    </row>
    <row r="191" spans="1:13" x14ac:dyDescent="0.2">
      <c r="A191"/>
      <c r="B191"/>
      <c r="C191"/>
      <c r="G191" s="14">
        <f>SUM(G189:G190)</f>
        <v>2</v>
      </c>
      <c r="H191" s="15">
        <f>SUM(H189:H190)</f>
        <v>1</v>
      </c>
    </row>
    <row r="192" spans="1:13" x14ac:dyDescent="0.2">
      <c r="A192"/>
      <c r="B192"/>
      <c r="C192"/>
      <c r="H192" s="15"/>
    </row>
    <row r="193" spans="1:11" ht="17" thickBot="1" x14ac:dyDescent="0.25">
      <c r="B193" s="13"/>
      <c r="C193" s="13"/>
      <c r="H193" s="15"/>
    </row>
    <row r="194" spans="1:11" s="68" customFormat="1" ht="19" x14ac:dyDescent="0.25">
      <c r="F194" s="186" t="s">
        <v>351</v>
      </c>
      <c r="G194" s="186"/>
      <c r="H194" s="186"/>
    </row>
    <row r="195" spans="1:11" x14ac:dyDescent="0.2">
      <c r="A195" s="188" t="s">
        <v>23</v>
      </c>
      <c r="B195" s="13" t="s">
        <v>294</v>
      </c>
      <c r="C195" s="13" t="s">
        <v>295</v>
      </c>
      <c r="H195" s="15"/>
      <c r="J195" s="62">
        <f>AVERAGE(H196,H203)</f>
        <v>0</v>
      </c>
      <c r="K195" s="13" t="s">
        <v>359</v>
      </c>
    </row>
    <row r="196" spans="1:11" x14ac:dyDescent="0.2">
      <c r="A196" s="13" t="s">
        <v>56</v>
      </c>
      <c r="B196" s="189">
        <v>2</v>
      </c>
      <c r="C196" s="15">
        <v>1</v>
      </c>
      <c r="F196" s="17" t="s">
        <v>55</v>
      </c>
      <c r="G196" s="19">
        <f>IFERROR(VLOOKUP(F196,$A$195:$C$199,2,FALSE),0)</f>
        <v>0</v>
      </c>
      <c r="H196" s="18">
        <f>IFERROR(VLOOKUP(F196,$A$195:$C$199,3,FALSE),0)</f>
        <v>0</v>
      </c>
      <c r="J196" s="63">
        <f>AVERAGE(H197,H204)</f>
        <v>1</v>
      </c>
      <c r="K196" s="13" t="s">
        <v>360</v>
      </c>
    </row>
    <row r="197" spans="1:11" x14ac:dyDescent="0.2">
      <c r="A197" s="13" t="s">
        <v>193</v>
      </c>
      <c r="B197" s="189">
        <v>2</v>
      </c>
      <c r="C197" s="15">
        <v>1</v>
      </c>
      <c r="F197" s="17" t="s">
        <v>56</v>
      </c>
      <c r="G197" s="19">
        <f>IFERROR(VLOOKUP(F197,$A$195:$C$199,2,FALSE),0)</f>
        <v>2</v>
      </c>
      <c r="H197" s="18">
        <f>IFERROR(VLOOKUP(F197,$A$195:$C$199,3,FALSE),0)</f>
        <v>1</v>
      </c>
      <c r="J197" s="61">
        <f>SUM(J195:J196)</f>
        <v>1</v>
      </c>
    </row>
    <row r="198" spans="1:11" x14ac:dyDescent="0.2">
      <c r="A198"/>
      <c r="B198"/>
      <c r="C198"/>
      <c r="G198" s="14">
        <f>SUM(G196:G197)</f>
        <v>2</v>
      </c>
      <c r="H198" s="15">
        <f>SUM(H196:H197)</f>
        <v>1</v>
      </c>
    </row>
    <row r="199" spans="1:11" x14ac:dyDescent="0.2">
      <c r="A199"/>
      <c r="B199"/>
      <c r="C199"/>
      <c r="H199" s="15"/>
    </row>
    <row r="200" spans="1:11" x14ac:dyDescent="0.2">
      <c r="B200" s="13"/>
      <c r="C200" s="13"/>
      <c r="H200" s="15"/>
    </row>
    <row r="201" spans="1:11" x14ac:dyDescent="0.2">
      <c r="B201" s="13"/>
      <c r="C201" s="13"/>
      <c r="H201" s="15"/>
    </row>
    <row r="202" spans="1:11" x14ac:dyDescent="0.2">
      <c r="A202" s="188" t="s">
        <v>296</v>
      </c>
      <c r="B202" s="13" t="s">
        <v>297</v>
      </c>
      <c r="C202" s="13" t="s">
        <v>334</v>
      </c>
      <c r="H202" s="15"/>
    </row>
    <row r="203" spans="1:11" x14ac:dyDescent="0.2">
      <c r="A203" s="13" t="s">
        <v>56</v>
      </c>
      <c r="B203" s="189">
        <v>2</v>
      </c>
      <c r="C203" s="15">
        <v>1</v>
      </c>
      <c r="F203" s="17" t="s">
        <v>55</v>
      </c>
      <c r="G203" s="19">
        <f>IFERROR(VLOOKUP(F203,$A$202:$C$206,2,FALSE),0)</f>
        <v>0</v>
      </c>
      <c r="H203" s="18">
        <f>IFERROR(VLOOKUP(F203,$A$202:$C$206,3,FALSE),0)</f>
        <v>0</v>
      </c>
    </row>
    <row r="204" spans="1:11" x14ac:dyDescent="0.2">
      <c r="A204" s="13" t="s">
        <v>193</v>
      </c>
      <c r="B204" s="189">
        <v>2</v>
      </c>
      <c r="C204" s="15">
        <v>1</v>
      </c>
      <c r="F204" s="17" t="s">
        <v>56</v>
      </c>
      <c r="G204" s="19">
        <f>IFERROR(VLOOKUP(F204,$A$202:$C$206,2,FALSE),0)</f>
        <v>2</v>
      </c>
      <c r="H204" s="18">
        <f>IFERROR(VLOOKUP(F204,$A$202:$C$206,3,FALSE),0)</f>
        <v>1</v>
      </c>
    </row>
    <row r="205" spans="1:11" x14ac:dyDescent="0.2">
      <c r="A205"/>
      <c r="B205"/>
      <c r="C205"/>
      <c r="G205" s="14">
        <f>SUM(G203:G204)</f>
        <v>2</v>
      </c>
      <c r="H205" s="15">
        <f>SUM(H203:H204)</f>
        <v>1</v>
      </c>
    </row>
    <row r="206" spans="1:11" x14ac:dyDescent="0.2">
      <c r="A206"/>
      <c r="B206"/>
      <c r="C206"/>
    </row>
    <row r="207" spans="1:11" x14ac:dyDescent="0.2">
      <c r="B207" s="13"/>
      <c r="C207" s="13"/>
    </row>
    <row r="208" spans="1:11" x14ac:dyDescent="0.2">
      <c r="B208" s="13"/>
      <c r="C208" s="13"/>
    </row>
    <row r="209" spans="1:11" x14ac:dyDescent="0.2">
      <c r="A209" s="188" t="s">
        <v>24</v>
      </c>
      <c r="B209" s="13" t="s">
        <v>298</v>
      </c>
      <c r="C209" s="13" t="s">
        <v>299</v>
      </c>
    </row>
    <row r="210" spans="1:11" x14ac:dyDescent="0.2">
      <c r="A210" s="13" t="s">
        <v>56</v>
      </c>
      <c r="B210" s="189">
        <v>2</v>
      </c>
      <c r="C210" s="15">
        <v>1</v>
      </c>
      <c r="F210" s="47" t="s">
        <v>61</v>
      </c>
      <c r="G210" s="19">
        <f>IFERROR(VLOOKUP(F210,$A$209:$C$214,2,FALSE),0)</f>
        <v>0</v>
      </c>
      <c r="H210" s="18">
        <f>IFERROR(VLOOKUP(F210,$A$209:$C$214,3,FALSE),0)</f>
        <v>0</v>
      </c>
    </row>
    <row r="211" spans="1:11" x14ac:dyDescent="0.2">
      <c r="A211" s="13" t="s">
        <v>193</v>
      </c>
      <c r="B211" s="189">
        <v>2</v>
      </c>
      <c r="C211" s="15">
        <v>1</v>
      </c>
      <c r="F211" s="47" t="s">
        <v>56</v>
      </c>
      <c r="G211" s="19">
        <f>IFERROR(VLOOKUP(F211,$A$209:$C$214,2,FALSE),0)</f>
        <v>2</v>
      </c>
      <c r="H211" s="18">
        <f>IFERROR(VLOOKUP(F211,$A$209:$C$214,3,FALSE),0)</f>
        <v>1</v>
      </c>
    </row>
    <row r="212" spans="1:11" x14ac:dyDescent="0.2">
      <c r="A212"/>
      <c r="B212"/>
      <c r="C212"/>
      <c r="F212" s="47" t="s">
        <v>154</v>
      </c>
      <c r="G212" s="19">
        <f>IFERROR(VLOOKUP(F212,$A$209:$C$214,2,FALSE),0)</f>
        <v>0</v>
      </c>
      <c r="H212" s="18">
        <f>IFERROR(VLOOKUP(F212,$A$209:$C$214,3,FALSE),0)</f>
        <v>0</v>
      </c>
    </row>
    <row r="213" spans="1:11" x14ac:dyDescent="0.2">
      <c r="A213"/>
      <c r="B213"/>
      <c r="C213"/>
      <c r="G213" s="14">
        <f>SUM(G210:G212)</f>
        <v>2</v>
      </c>
      <c r="H213" s="15">
        <f>SUM(H210:H212)</f>
        <v>1</v>
      </c>
    </row>
    <row r="214" spans="1:11" x14ac:dyDescent="0.2">
      <c r="A214"/>
      <c r="B214"/>
      <c r="C214"/>
    </row>
    <row r="215" spans="1:11" x14ac:dyDescent="0.2">
      <c r="A215"/>
      <c r="B215"/>
      <c r="C215"/>
    </row>
    <row r="216" spans="1:11" x14ac:dyDescent="0.2">
      <c r="C216" s="15"/>
    </row>
    <row r="217" spans="1:11" x14ac:dyDescent="0.2">
      <c r="C217" s="15"/>
    </row>
    <row r="218" spans="1:11" s="67" customFormat="1" ht="19" x14ac:dyDescent="0.25">
      <c r="F218" s="181" t="s">
        <v>352</v>
      </c>
      <c r="G218" s="181"/>
      <c r="H218" s="181"/>
    </row>
    <row r="219" spans="1:11" x14ac:dyDescent="0.2">
      <c r="A219" s="188" t="s">
        <v>25</v>
      </c>
      <c r="B219" s="13" t="s">
        <v>300</v>
      </c>
      <c r="C219" s="13" t="s">
        <v>301</v>
      </c>
      <c r="J219" s="62">
        <f>AVERAGE(H220,H228,H243,H251,H257,H264)</f>
        <v>0.5</v>
      </c>
      <c r="K219" s="13" t="s">
        <v>359</v>
      </c>
    </row>
    <row r="220" spans="1:11" x14ac:dyDescent="0.2">
      <c r="A220" s="13" t="s">
        <v>55</v>
      </c>
      <c r="B220" s="189">
        <v>2</v>
      </c>
      <c r="C220" s="15">
        <v>1</v>
      </c>
      <c r="F220" s="17" t="s">
        <v>55</v>
      </c>
      <c r="G220" s="19">
        <f>IFERROR(VLOOKUP(F220,$A$219:$C$224,2,FALSE),0)</f>
        <v>2</v>
      </c>
      <c r="H220" s="18">
        <f>IFERROR(VLOOKUP(F220,$A$219:$C$224,3,FALSE),0)</f>
        <v>1</v>
      </c>
      <c r="J220" s="63">
        <f>AVERAGE(H221,H229,H244,H252,H258,H265)</f>
        <v>0.5</v>
      </c>
      <c r="K220" s="13" t="s">
        <v>360</v>
      </c>
    </row>
    <row r="221" spans="1:11" x14ac:dyDescent="0.2">
      <c r="A221" s="13" t="s">
        <v>193</v>
      </c>
      <c r="B221" s="189">
        <v>2</v>
      </c>
      <c r="C221" s="15">
        <v>1</v>
      </c>
      <c r="F221" s="17" t="s">
        <v>56</v>
      </c>
      <c r="G221" s="19">
        <f>IFERROR(VLOOKUP(F221,$A$219:$C$224,2,FALSE),0)</f>
        <v>0</v>
      </c>
      <c r="H221" s="18">
        <f>IFERROR(VLOOKUP(F221,$A$219:$C$224,3,FALSE),0)</f>
        <v>0</v>
      </c>
      <c r="J221" s="61">
        <f>SUM(J219:J220)</f>
        <v>1</v>
      </c>
    </row>
    <row r="222" spans="1:11" x14ac:dyDescent="0.2">
      <c r="A222"/>
      <c r="B222"/>
      <c r="C222"/>
      <c r="F222" s="17" t="s">
        <v>154</v>
      </c>
      <c r="G222" s="19">
        <f>IFERROR(VLOOKUP(F222,$A$219:$C$224,2,FALSE),0)</f>
        <v>0</v>
      </c>
      <c r="H222" s="18">
        <f>IFERROR(VLOOKUP(F222,$A$219:$C$224,3,FALSE),0)</f>
        <v>0</v>
      </c>
    </row>
    <row r="223" spans="1:11" x14ac:dyDescent="0.2">
      <c r="A223"/>
      <c r="B223"/>
      <c r="C223"/>
      <c r="G223" s="14">
        <f>SUM(G220:G222)</f>
        <v>2</v>
      </c>
      <c r="H223" s="15">
        <f>SUM(H220:H222)</f>
        <v>1</v>
      </c>
    </row>
    <row r="224" spans="1:11" x14ac:dyDescent="0.2">
      <c r="A224"/>
      <c r="B224"/>
      <c r="C224"/>
    </row>
    <row r="225" spans="1:8" x14ac:dyDescent="0.2">
      <c r="B225" s="13"/>
      <c r="C225" s="13"/>
    </row>
    <row r="226" spans="1:8" x14ac:dyDescent="0.2">
      <c r="B226" s="13"/>
      <c r="C226" s="13"/>
    </row>
    <row r="227" spans="1:8" x14ac:dyDescent="0.2">
      <c r="A227" s="188" t="s">
        <v>26</v>
      </c>
      <c r="B227" s="13" t="s">
        <v>302</v>
      </c>
      <c r="C227" s="13" t="s">
        <v>303</v>
      </c>
    </row>
    <row r="228" spans="1:8" x14ac:dyDescent="0.2">
      <c r="A228" s="13" t="s">
        <v>55</v>
      </c>
      <c r="B228" s="189">
        <v>1</v>
      </c>
      <c r="C228" s="15">
        <v>0.5</v>
      </c>
      <c r="F228" s="17" t="s">
        <v>55</v>
      </c>
      <c r="G228" s="19">
        <f>IFERROR(VLOOKUP(F228,$A$227:$C$231,2,FALSE),0)</f>
        <v>1</v>
      </c>
      <c r="H228" s="18">
        <f>IFERROR(VLOOKUP(F228,$A$227:$C$231,3,FALSE),0)</f>
        <v>0.5</v>
      </c>
    </row>
    <row r="229" spans="1:8" x14ac:dyDescent="0.2">
      <c r="A229" s="13" t="s">
        <v>56</v>
      </c>
      <c r="B229" s="189">
        <v>1</v>
      </c>
      <c r="C229" s="15">
        <v>0.5</v>
      </c>
      <c r="F229" s="17" t="s">
        <v>56</v>
      </c>
      <c r="G229" s="19">
        <f>IFERROR(VLOOKUP(F229,$A$227:$C$231,2,FALSE),0)</f>
        <v>1</v>
      </c>
      <c r="H229" s="18">
        <f>IFERROR(VLOOKUP(F229,$A$227:$C$231,3,FALSE),0)</f>
        <v>0.5</v>
      </c>
    </row>
    <row r="230" spans="1:8" x14ac:dyDescent="0.2">
      <c r="A230" s="13" t="s">
        <v>193</v>
      </c>
      <c r="B230" s="189">
        <v>2</v>
      </c>
      <c r="C230" s="15">
        <v>1</v>
      </c>
      <c r="F230" s="17" t="s">
        <v>154</v>
      </c>
      <c r="G230" s="19">
        <f>IFERROR(VLOOKUP(F230,$A$227:$C$231,2,FALSE),0)</f>
        <v>0</v>
      </c>
      <c r="H230" s="18">
        <f>IFERROR(VLOOKUP(F230,$A$227:$C$231,3,FALSE),0)</f>
        <v>0</v>
      </c>
    </row>
    <row r="231" spans="1:8" x14ac:dyDescent="0.2">
      <c r="A231"/>
      <c r="B231"/>
      <c r="C231"/>
      <c r="G231" s="14">
        <f>SUM(G228:G230)</f>
        <v>2</v>
      </c>
      <c r="H231" s="15">
        <f>SUM(H228:H230)</f>
        <v>1</v>
      </c>
    </row>
    <row r="232" spans="1:8" x14ac:dyDescent="0.2">
      <c r="C232" s="15"/>
      <c r="H232" s="15"/>
    </row>
    <row r="233" spans="1:8" x14ac:dyDescent="0.2">
      <c r="C233" s="15"/>
      <c r="H233" s="15"/>
    </row>
    <row r="234" spans="1:8" x14ac:dyDescent="0.2">
      <c r="A234" s="188" t="s">
        <v>356</v>
      </c>
      <c r="B234" s="13" t="s">
        <v>357</v>
      </c>
      <c r="C234" s="13" t="s">
        <v>358</v>
      </c>
      <c r="F234" s="13" t="s">
        <v>434</v>
      </c>
      <c r="G234" s="14" t="s">
        <v>433</v>
      </c>
      <c r="H234" s="14" t="s">
        <v>192</v>
      </c>
    </row>
    <row r="235" spans="1:8" x14ac:dyDescent="0.2">
      <c r="A235" s="13" t="s">
        <v>304</v>
      </c>
      <c r="B235" s="189">
        <v>1</v>
      </c>
      <c r="C235" s="15">
        <v>1</v>
      </c>
      <c r="F235" s="17" t="s">
        <v>304</v>
      </c>
      <c r="G235" s="19">
        <f>IFERROR(VLOOKUP(F235,$A$234:$C$239,2,FALSE),0)</f>
        <v>1</v>
      </c>
      <c r="H235" s="18">
        <f>IFERROR(VLOOKUP(F235,$A$234:$C$239,3,FALSE),0)</f>
        <v>1</v>
      </c>
    </row>
    <row r="236" spans="1:8" x14ac:dyDescent="0.2">
      <c r="A236" s="13" t="s">
        <v>193</v>
      </c>
      <c r="B236" s="189">
        <v>1</v>
      </c>
      <c r="C236" s="15">
        <v>1</v>
      </c>
      <c r="F236" s="17" t="s">
        <v>305</v>
      </c>
      <c r="G236" s="19">
        <f>IFERROR(VLOOKUP(F236,$A$234:$C$239,2,FALSE),0)</f>
        <v>0</v>
      </c>
      <c r="H236" s="18">
        <f>IFERROR(VLOOKUP(F236,$A$234:$C$239,3,FALSE),0)</f>
        <v>0</v>
      </c>
    </row>
    <row r="237" spans="1:8" x14ac:dyDescent="0.2">
      <c r="A237"/>
      <c r="B237"/>
      <c r="C237"/>
      <c r="F237" s="17" t="s">
        <v>62</v>
      </c>
      <c r="G237" s="19">
        <f>IFERROR(VLOOKUP(F237,$A$234:$C$239,2,FALSE),0)</f>
        <v>0</v>
      </c>
      <c r="H237" s="18">
        <f>IFERROR(VLOOKUP(F237,$A$234:$C$239,3,FALSE),0)</f>
        <v>0</v>
      </c>
    </row>
    <row r="238" spans="1:8" x14ac:dyDescent="0.2">
      <c r="A238"/>
      <c r="B238"/>
      <c r="C238"/>
      <c r="H238" s="15"/>
    </row>
    <row r="239" spans="1:8" x14ac:dyDescent="0.2">
      <c r="A239"/>
      <c r="B239"/>
      <c r="C239"/>
    </row>
    <row r="240" spans="1:8" x14ac:dyDescent="0.2">
      <c r="A240"/>
      <c r="B240"/>
      <c r="C240"/>
    </row>
    <row r="241" spans="1:8" x14ac:dyDescent="0.2">
      <c r="B241" s="13"/>
      <c r="C241" s="13"/>
    </row>
    <row r="242" spans="1:8" x14ac:dyDescent="0.2">
      <c r="A242" s="188" t="s">
        <v>370</v>
      </c>
      <c r="B242" s="13" t="s">
        <v>306</v>
      </c>
      <c r="C242" s="13" t="s">
        <v>307</v>
      </c>
    </row>
    <row r="243" spans="1:8" x14ac:dyDescent="0.2">
      <c r="A243" s="13" t="s">
        <v>56</v>
      </c>
      <c r="B243" s="189">
        <v>2</v>
      </c>
      <c r="C243" s="15">
        <v>1</v>
      </c>
      <c r="F243" s="17" t="s">
        <v>55</v>
      </c>
      <c r="G243" s="19">
        <f>IFERROR(VLOOKUP(F243,$A$242:$C$248,2,FALSE),0)</f>
        <v>0</v>
      </c>
      <c r="H243" s="18">
        <f>IFERROR(VLOOKUP(F243,$A$242:$C$248,3,FALSE),0)</f>
        <v>0</v>
      </c>
    </row>
    <row r="244" spans="1:8" x14ac:dyDescent="0.2">
      <c r="A244" s="13" t="s">
        <v>193</v>
      </c>
      <c r="B244" s="189">
        <v>2</v>
      </c>
      <c r="C244" s="15">
        <v>1</v>
      </c>
      <c r="F244" s="17" t="s">
        <v>56</v>
      </c>
      <c r="G244" s="19">
        <f>IFERROR(VLOOKUP(F244,$A$242:$C$248,2,FALSE),0)</f>
        <v>2</v>
      </c>
      <c r="H244" s="18">
        <f>IFERROR(VLOOKUP(F244,$A$242:$C$248,3,FALSE),0)</f>
        <v>1</v>
      </c>
    </row>
    <row r="245" spans="1:8" x14ac:dyDescent="0.2">
      <c r="A245"/>
      <c r="B245"/>
      <c r="C245"/>
      <c r="F245" s="17" t="s">
        <v>154</v>
      </c>
      <c r="G245" s="19">
        <f>IFERROR(VLOOKUP(F245,$A$242:$C$248,2,FALSE),0)</f>
        <v>0</v>
      </c>
      <c r="H245" s="18">
        <f>IFERROR(VLOOKUP(F245,$A$242:$C$248,3,FALSE),0)</f>
        <v>0</v>
      </c>
    </row>
    <row r="246" spans="1:8" x14ac:dyDescent="0.2">
      <c r="A246"/>
      <c r="B246"/>
      <c r="C246"/>
      <c r="G246" s="14">
        <f>SUM(G243:G245)</f>
        <v>2</v>
      </c>
      <c r="H246" s="15">
        <f>SUM(H243:H245)</f>
        <v>1</v>
      </c>
    </row>
    <row r="247" spans="1:8" x14ac:dyDescent="0.2">
      <c r="A247"/>
      <c r="B247"/>
      <c r="C247"/>
      <c r="H247" s="15"/>
    </row>
    <row r="248" spans="1:8" x14ac:dyDescent="0.2">
      <c r="B248" s="13"/>
      <c r="C248" s="13"/>
    </row>
    <row r="249" spans="1:8" x14ac:dyDescent="0.2">
      <c r="B249" s="13"/>
      <c r="C249" s="13"/>
    </row>
    <row r="250" spans="1:8" x14ac:dyDescent="0.2">
      <c r="A250" s="188" t="s">
        <v>371</v>
      </c>
      <c r="B250" s="13" t="s">
        <v>308</v>
      </c>
      <c r="C250" s="13" t="s">
        <v>309</v>
      </c>
    </row>
    <row r="251" spans="1:8" x14ac:dyDescent="0.2">
      <c r="A251" s="13" t="s">
        <v>56</v>
      </c>
      <c r="B251" s="189">
        <v>2</v>
      </c>
      <c r="C251" s="15">
        <v>1</v>
      </c>
      <c r="F251" s="96" t="s">
        <v>133</v>
      </c>
      <c r="G251" s="95">
        <f>IFERROR(VLOOKUP(F251,$A$250:$C$254,2,FALSE),0)</f>
        <v>0</v>
      </c>
      <c r="H251" s="18">
        <f>IFERROR(VLOOKUP(F251,$A$250:$C$254,3,FALSE),0)</f>
        <v>0</v>
      </c>
    </row>
    <row r="252" spans="1:8" x14ac:dyDescent="0.2">
      <c r="A252" s="13" t="s">
        <v>193</v>
      </c>
      <c r="B252" s="189">
        <v>2</v>
      </c>
      <c r="C252" s="15">
        <v>1</v>
      </c>
      <c r="F252" s="96" t="s">
        <v>56</v>
      </c>
      <c r="G252" s="95">
        <f>IFERROR(VLOOKUP(F252,$A$250:$C$254,2,FALSE),0)</f>
        <v>2</v>
      </c>
      <c r="H252" s="18">
        <f>IFERROR(VLOOKUP(F252,$A$250:$C$254,3,FALSE),0)</f>
        <v>1</v>
      </c>
    </row>
    <row r="253" spans="1:8" x14ac:dyDescent="0.2">
      <c r="A253"/>
      <c r="B253"/>
      <c r="C253"/>
      <c r="G253" s="14">
        <f>SUM(G251:G252)</f>
        <v>2</v>
      </c>
      <c r="H253" s="15">
        <f ca="1">SUM(H251:H253)</f>
        <v>1</v>
      </c>
    </row>
    <row r="254" spans="1:8" x14ac:dyDescent="0.2">
      <c r="A254"/>
      <c r="B254"/>
      <c r="C254"/>
      <c r="G254" s="13"/>
      <c r="H254" s="13"/>
    </row>
    <row r="255" spans="1:8" x14ac:dyDescent="0.2">
      <c r="A255"/>
      <c r="B255"/>
      <c r="C255"/>
      <c r="G255" s="13"/>
      <c r="H255" s="13"/>
    </row>
    <row r="256" spans="1:8" x14ac:dyDescent="0.2">
      <c r="A256" s="188" t="s">
        <v>372</v>
      </c>
      <c r="B256" s="13" t="s">
        <v>310</v>
      </c>
      <c r="C256" s="13" t="s">
        <v>311</v>
      </c>
    </row>
    <row r="257" spans="1:8" x14ac:dyDescent="0.2">
      <c r="A257" s="13" t="s">
        <v>55</v>
      </c>
      <c r="B257" s="189">
        <v>2</v>
      </c>
      <c r="C257" s="15">
        <v>1</v>
      </c>
      <c r="F257" s="17" t="s">
        <v>55</v>
      </c>
      <c r="G257" s="19">
        <f>IFERROR(VLOOKUP(F257,$A$256:$C$260,2,FALSE),0)</f>
        <v>2</v>
      </c>
      <c r="H257" s="18">
        <f>IFERROR(VLOOKUP(F257,$A$256:$C$260,3,FALSE),0)</f>
        <v>1</v>
      </c>
    </row>
    <row r="258" spans="1:8" x14ac:dyDescent="0.2">
      <c r="A258" s="13" t="s">
        <v>193</v>
      </c>
      <c r="B258" s="189">
        <v>2</v>
      </c>
      <c r="C258" s="15">
        <v>1</v>
      </c>
      <c r="F258" s="17" t="s">
        <v>56</v>
      </c>
      <c r="G258" s="19">
        <f>IFERROR(VLOOKUP(F258,$A$256:$C$260,2,FALSE),0)</f>
        <v>0</v>
      </c>
      <c r="H258" s="18">
        <f>IFERROR(VLOOKUP(F258,$A$256:$C$260,3,FALSE),0)</f>
        <v>0</v>
      </c>
    </row>
    <row r="259" spans="1:8" x14ac:dyDescent="0.2">
      <c r="A259"/>
      <c r="B259"/>
      <c r="C259"/>
      <c r="F259" s="17" t="s">
        <v>154</v>
      </c>
      <c r="G259" s="19">
        <f>IFERROR(VLOOKUP(F259,$A$256:$C$260,2,FALSE),0)</f>
        <v>0</v>
      </c>
      <c r="H259" s="18">
        <f>IFERROR(VLOOKUP(F259,$A$256:$C$260,3,FALSE),0)</f>
        <v>0</v>
      </c>
    </row>
    <row r="260" spans="1:8" x14ac:dyDescent="0.2">
      <c r="A260"/>
      <c r="B260"/>
      <c r="C260"/>
      <c r="G260" s="14">
        <f>SUM(G257:G259)</f>
        <v>2</v>
      </c>
      <c r="H260" s="15">
        <f>SUM(H257:H259)</f>
        <v>1</v>
      </c>
    </row>
    <row r="261" spans="1:8" x14ac:dyDescent="0.2">
      <c r="A261"/>
      <c r="B261"/>
      <c r="C261" s="46"/>
      <c r="H261" s="15"/>
    </row>
    <row r="262" spans="1:8" x14ac:dyDescent="0.2">
      <c r="B262" s="13"/>
      <c r="C262" s="13"/>
    </row>
    <row r="263" spans="1:8" x14ac:dyDescent="0.2">
      <c r="A263" s="188" t="s">
        <v>336</v>
      </c>
      <c r="B263" s="13" t="s">
        <v>338</v>
      </c>
      <c r="C263" s="13" t="s">
        <v>339</v>
      </c>
    </row>
    <row r="264" spans="1:8" x14ac:dyDescent="0.2">
      <c r="A264" s="13" t="s">
        <v>56</v>
      </c>
      <c r="B264" s="189">
        <v>1</v>
      </c>
      <c r="C264" s="15">
        <v>0.5</v>
      </c>
      <c r="F264" s="17" t="s">
        <v>55</v>
      </c>
      <c r="G264" s="19">
        <f>IFERROR(VLOOKUP(F264,$A$263:$C$267,2,FALSE),0)</f>
        <v>1</v>
      </c>
      <c r="H264" s="18">
        <f>IFERROR(VLOOKUP(F264,$A$263:$C$267,3,FALSE),0)</f>
        <v>0.5</v>
      </c>
    </row>
    <row r="265" spans="1:8" x14ac:dyDescent="0.2">
      <c r="A265" s="13" t="s">
        <v>55</v>
      </c>
      <c r="B265" s="189">
        <v>1</v>
      </c>
      <c r="C265" s="15">
        <v>0.5</v>
      </c>
      <c r="F265" s="17" t="s">
        <v>56</v>
      </c>
      <c r="G265" s="19">
        <f>IFERROR(VLOOKUP(F265,$A$263:$C$267,2,FALSE),0)</f>
        <v>1</v>
      </c>
      <c r="H265" s="18">
        <f>IFERROR(VLOOKUP(F265,$A$263:$C$267,3,FALSE),0)</f>
        <v>0.5</v>
      </c>
    </row>
    <row r="266" spans="1:8" x14ac:dyDescent="0.2">
      <c r="A266" s="13" t="s">
        <v>193</v>
      </c>
      <c r="B266" s="189">
        <v>2</v>
      </c>
      <c r="C266" s="15">
        <v>1</v>
      </c>
      <c r="G266" s="14">
        <f>SUM(G264:G265)</f>
        <v>2</v>
      </c>
      <c r="H266" s="15">
        <f>SUM(H264:H265)</f>
        <v>1</v>
      </c>
    </row>
    <row r="267" spans="1:8" x14ac:dyDescent="0.2">
      <c r="A267"/>
      <c r="B267"/>
      <c r="C267"/>
    </row>
    <row r="268" spans="1:8" x14ac:dyDescent="0.2">
      <c r="A268"/>
      <c r="B268"/>
      <c r="C268"/>
      <c r="G268" s="13"/>
      <c r="H268" s="13"/>
    </row>
    <row r="269" spans="1:8" x14ac:dyDescent="0.2">
      <c r="C269" s="15"/>
      <c r="F269" s="13" t="s">
        <v>434</v>
      </c>
      <c r="G269" s="14" t="s">
        <v>433</v>
      </c>
      <c r="H269" s="15" t="s">
        <v>192</v>
      </c>
    </row>
    <row r="270" spans="1:8" x14ac:dyDescent="0.2">
      <c r="A270" s="188" t="s">
        <v>337</v>
      </c>
      <c r="B270" s="13" t="s">
        <v>340</v>
      </c>
      <c r="C270" s="13" t="s">
        <v>341</v>
      </c>
      <c r="F270" s="17" t="s">
        <v>305</v>
      </c>
      <c r="G270" s="19">
        <f>IFERROR(VLOOKUP(F270,$A$270:$C$275,2,FALSE),0)</f>
        <v>1</v>
      </c>
      <c r="H270" s="18">
        <f>IFERROR(VLOOKUP(F270,$A$270:$C$275,3,FALSE),0)</f>
        <v>1</v>
      </c>
    </row>
    <row r="271" spans="1:8" x14ac:dyDescent="0.2">
      <c r="A271" s="13" t="s">
        <v>305</v>
      </c>
      <c r="B271" s="189">
        <v>1</v>
      </c>
      <c r="C271" s="15">
        <v>1</v>
      </c>
      <c r="F271" s="17" t="s">
        <v>304</v>
      </c>
      <c r="G271" s="19">
        <f>IFERROR(VLOOKUP(F271,$A$270:$C$275,2,FALSE),0)</f>
        <v>0</v>
      </c>
      <c r="H271" s="18">
        <f>IFERROR(VLOOKUP(F271,$A$270:$C$275,3,FALSE),0)</f>
        <v>0</v>
      </c>
    </row>
    <row r="272" spans="1:8" x14ac:dyDescent="0.2">
      <c r="A272" s="13" t="s">
        <v>193</v>
      </c>
      <c r="B272" s="189">
        <v>1</v>
      </c>
      <c r="C272" s="15">
        <v>1</v>
      </c>
      <c r="F272" s="17"/>
      <c r="G272" s="19"/>
      <c r="H272" s="18"/>
    </row>
    <row r="273" spans="1:9" x14ac:dyDescent="0.2">
      <c r="A273"/>
      <c r="B273"/>
      <c r="C273"/>
      <c r="F273" s="17"/>
      <c r="G273" s="19"/>
      <c r="H273" s="18"/>
    </row>
    <row r="274" spans="1:9" x14ac:dyDescent="0.2">
      <c r="A274"/>
      <c r="B274"/>
      <c r="C274"/>
      <c r="G274" s="14">
        <f>SUM(G270:G273)</f>
        <v>1</v>
      </c>
      <c r="H274" s="15">
        <f>SUM(H270:H273)</f>
        <v>1</v>
      </c>
    </row>
    <row r="275" spans="1:9" x14ac:dyDescent="0.2">
      <c r="A275"/>
      <c r="B275"/>
      <c r="C275"/>
      <c r="G275" s="13"/>
      <c r="H275" s="13"/>
    </row>
    <row r="276" spans="1:9" s="65" customFormat="1" ht="19" x14ac:dyDescent="0.25">
      <c r="A276" s="64"/>
      <c r="B276" s="64"/>
      <c r="C276" s="64"/>
      <c r="F276" s="182" t="s">
        <v>353</v>
      </c>
      <c r="G276" s="182"/>
      <c r="H276" s="182"/>
    </row>
    <row r="277" spans="1:9" x14ac:dyDescent="0.2">
      <c r="A277"/>
      <c r="B277"/>
      <c r="C277"/>
      <c r="G277" s="13"/>
      <c r="H277" s="13"/>
    </row>
    <row r="278" spans="1:9" x14ac:dyDescent="0.2">
      <c r="B278" s="13"/>
      <c r="C278" s="13"/>
      <c r="E278" s="21" t="s">
        <v>193</v>
      </c>
      <c r="G278" s="22"/>
      <c r="H278" s="22" t="s">
        <v>313</v>
      </c>
      <c r="I278" s="22" t="s">
        <v>314</v>
      </c>
    </row>
    <row r="279" spans="1:9" x14ac:dyDescent="0.2">
      <c r="A279" s="188" t="s">
        <v>30</v>
      </c>
      <c r="B279" s="13" t="s">
        <v>312</v>
      </c>
      <c r="C279" s="13"/>
      <c r="D279" s="23" t="s">
        <v>315</v>
      </c>
      <c r="E279" s="24">
        <f>IFERROR(VLOOKUP(E278,$A$279:$B$285,2,FALSE),0)</f>
        <v>2</v>
      </c>
      <c r="G279" s="22" t="s">
        <v>316</v>
      </c>
      <c r="H279" s="22">
        <v>0</v>
      </c>
      <c r="I279" s="22">
        <v>0</v>
      </c>
    </row>
    <row r="280" spans="1:9" x14ac:dyDescent="0.2">
      <c r="A280" s="25">
        <v>1</v>
      </c>
      <c r="B280" s="189">
        <v>2</v>
      </c>
      <c r="C280" s="13"/>
      <c r="D280" s="26" t="s">
        <v>317</v>
      </c>
      <c r="E280" s="26" t="s">
        <v>318</v>
      </c>
      <c r="G280" s="22" t="s">
        <v>319</v>
      </c>
      <c r="H280" s="22">
        <f>(COS(E293))*-1</f>
        <v>-0.80901699437494745</v>
      </c>
      <c r="I280" s="22">
        <f>(SIN(E293))</f>
        <v>0.58778525229247314</v>
      </c>
    </row>
    <row r="281" spans="1:9" x14ac:dyDescent="0.2">
      <c r="A281" s="13" t="s">
        <v>193</v>
      </c>
      <c r="B281" s="189">
        <v>2</v>
      </c>
      <c r="C281" s="13"/>
      <c r="D281" s="19">
        <v>1</v>
      </c>
      <c r="E281" s="27">
        <f>+IFERROR(VLOOKUP(D281,$A$279:$B$285,2,FALSE),0)*D281</f>
        <v>2</v>
      </c>
    </row>
    <row r="282" spans="1:9" x14ac:dyDescent="0.2">
      <c r="A282"/>
      <c r="B282"/>
      <c r="C282" s="13"/>
      <c r="D282" s="19">
        <v>2</v>
      </c>
      <c r="E282" s="27">
        <f t="shared" ref="E282:E290" si="12">+IFERROR(VLOOKUP(D282,$A$279:$B$285,2,FALSE),0)*D282</f>
        <v>0</v>
      </c>
      <c r="H282" s="28" t="s">
        <v>320</v>
      </c>
    </row>
    <row r="283" spans="1:9" x14ac:dyDescent="0.2">
      <c r="A283"/>
      <c r="B283"/>
      <c r="C283" s="13"/>
      <c r="D283" s="19">
        <v>3</v>
      </c>
      <c r="E283" s="27">
        <f t="shared" si="12"/>
        <v>0</v>
      </c>
      <c r="H283" s="28">
        <v>1</v>
      </c>
    </row>
    <row r="284" spans="1:9" x14ac:dyDescent="0.2">
      <c r="A284"/>
      <c r="B284"/>
      <c r="C284" s="13"/>
      <c r="D284" s="19">
        <v>4</v>
      </c>
      <c r="E284" s="27">
        <f t="shared" si="12"/>
        <v>0</v>
      </c>
      <c r="H284" s="28">
        <v>1</v>
      </c>
    </row>
    <row r="285" spans="1:9" x14ac:dyDescent="0.2">
      <c r="A285"/>
      <c r="B285"/>
      <c r="C285" s="13"/>
      <c r="D285" s="19">
        <v>5</v>
      </c>
      <c r="E285" s="27">
        <f t="shared" si="12"/>
        <v>0</v>
      </c>
      <c r="H285" s="28">
        <v>1</v>
      </c>
    </row>
    <row r="286" spans="1:9" x14ac:dyDescent="0.2">
      <c r="C286" s="13"/>
      <c r="D286" s="19">
        <v>6</v>
      </c>
      <c r="E286" s="27">
        <f t="shared" si="12"/>
        <v>0</v>
      </c>
      <c r="H286" s="28">
        <v>1</v>
      </c>
    </row>
    <row r="287" spans="1:9" x14ac:dyDescent="0.2">
      <c r="C287" s="13"/>
      <c r="D287" s="19">
        <v>7</v>
      </c>
      <c r="E287" s="27">
        <f t="shared" si="12"/>
        <v>0</v>
      </c>
      <c r="H287" s="28">
        <v>1</v>
      </c>
    </row>
    <row r="288" spans="1:9" x14ac:dyDescent="0.2">
      <c r="C288" s="13"/>
      <c r="D288" s="19">
        <v>8</v>
      </c>
      <c r="E288" s="27">
        <f t="shared" si="12"/>
        <v>0</v>
      </c>
      <c r="H288" s="28">
        <v>5</v>
      </c>
    </row>
    <row r="289" spans="1:10" x14ac:dyDescent="0.2">
      <c r="C289" s="13"/>
      <c r="D289" s="19">
        <v>9</v>
      </c>
      <c r="E289" s="27">
        <f t="shared" si="12"/>
        <v>0</v>
      </c>
    </row>
    <row r="290" spans="1:10" x14ac:dyDescent="0.2">
      <c r="C290" s="13"/>
      <c r="D290" s="19">
        <v>10</v>
      </c>
      <c r="E290" s="27">
        <f t="shared" si="12"/>
        <v>0</v>
      </c>
    </row>
    <row r="291" spans="1:10" x14ac:dyDescent="0.2">
      <c r="C291" s="13"/>
      <c r="D291" s="17" t="s">
        <v>321</v>
      </c>
      <c r="E291" s="22">
        <f>+SUM(E281:E290)</f>
        <v>2</v>
      </c>
    </row>
    <row r="292" spans="1:10" x14ac:dyDescent="0.2">
      <c r="C292" s="13"/>
      <c r="D292" s="17" t="s">
        <v>322</v>
      </c>
      <c r="E292" s="29">
        <f>+E291/E279</f>
        <v>1</v>
      </c>
      <c r="F292" s="30">
        <f>E292*20%</f>
        <v>0.2</v>
      </c>
    </row>
    <row r="293" spans="1:10" x14ac:dyDescent="0.2">
      <c r="C293" s="13"/>
      <c r="D293" s="17" t="s">
        <v>323</v>
      </c>
      <c r="E293" s="31">
        <f>+F292*PI()</f>
        <v>0.62831853071795862</v>
      </c>
    </row>
    <row r="294" spans="1:10" x14ac:dyDescent="0.2">
      <c r="B294" s="13"/>
      <c r="C294" s="13"/>
    </row>
    <row r="295" spans="1:10" x14ac:dyDescent="0.2">
      <c r="B295" s="13"/>
      <c r="C295" s="13"/>
    </row>
    <row r="296" spans="1:10" x14ac:dyDescent="0.2">
      <c r="A296" s="188" t="s">
        <v>31</v>
      </c>
      <c r="B296" s="13" t="s">
        <v>348</v>
      </c>
      <c r="C296" s="13"/>
      <c r="D296" s="32">
        <v>1</v>
      </c>
      <c r="E296" s="19">
        <f>+IFERROR(VLOOKUP(D296,$A$296:$B$304,2,FALSE),0)</f>
        <v>0</v>
      </c>
      <c r="F296" s="33" t="s">
        <v>324</v>
      </c>
      <c r="G296" s="34">
        <f>IFERROR(SUM(E303:E305),0)</f>
        <v>0</v>
      </c>
      <c r="H296" s="35">
        <f>G296/$G$299</f>
        <v>0</v>
      </c>
      <c r="J296" s="25"/>
    </row>
    <row r="297" spans="1:10" x14ac:dyDescent="0.2">
      <c r="A297" s="25">
        <v>3</v>
      </c>
      <c r="B297" s="189">
        <v>1</v>
      </c>
      <c r="C297" s="13"/>
      <c r="D297" s="32">
        <v>2</v>
      </c>
      <c r="E297" s="19">
        <f t="shared" ref="E297:E305" si="13">+IFERROR(VLOOKUP(D297,$A$296:$B$304,2,FALSE),0)</f>
        <v>0</v>
      </c>
      <c r="F297" s="36" t="s">
        <v>325</v>
      </c>
      <c r="G297" s="37">
        <f>IFERROR(SUM(E300:E302),0)</f>
        <v>1</v>
      </c>
      <c r="H297" s="38">
        <f>G297/$G$299</f>
        <v>0.5</v>
      </c>
      <c r="J297" s="25"/>
    </row>
    <row r="298" spans="1:10" x14ac:dyDescent="0.2">
      <c r="A298" s="25">
        <v>5</v>
      </c>
      <c r="B298" s="189">
        <v>1</v>
      </c>
      <c r="C298" s="13"/>
      <c r="D298" s="32">
        <v>3</v>
      </c>
      <c r="E298" s="19">
        <f t="shared" si="13"/>
        <v>1</v>
      </c>
      <c r="F298" s="39" t="s">
        <v>326</v>
      </c>
      <c r="G298" s="32">
        <f>IFERROR(SUM(E296:E299),0)</f>
        <v>1</v>
      </c>
      <c r="H298" s="40">
        <f>G298/$G$299</f>
        <v>0.5</v>
      </c>
      <c r="J298" s="25"/>
    </row>
    <row r="299" spans="1:10" x14ac:dyDescent="0.2">
      <c r="A299" s="13" t="s">
        <v>193</v>
      </c>
      <c r="B299" s="189">
        <v>2</v>
      </c>
      <c r="C299" s="13"/>
      <c r="D299" s="32">
        <v>4</v>
      </c>
      <c r="E299" s="19">
        <f t="shared" si="13"/>
        <v>0</v>
      </c>
      <c r="F299" s="41" t="s">
        <v>327</v>
      </c>
      <c r="G299" s="42">
        <f>SUM(G296:G298)</f>
        <v>2</v>
      </c>
      <c r="H299" s="43">
        <f>SUM(H296:H298)</f>
        <v>1</v>
      </c>
      <c r="J299" s="25"/>
    </row>
    <row r="300" spans="1:10" x14ac:dyDescent="0.2">
      <c r="A300"/>
      <c r="B300"/>
      <c r="C300" s="13"/>
      <c r="D300" s="37">
        <v>5</v>
      </c>
      <c r="E300" s="19">
        <f t="shared" si="13"/>
        <v>1</v>
      </c>
      <c r="J300" s="25"/>
    </row>
    <row r="301" spans="1:10" x14ac:dyDescent="0.2">
      <c r="A301"/>
      <c r="B301"/>
      <c r="C301" s="13"/>
      <c r="D301" s="37">
        <v>6</v>
      </c>
      <c r="E301" s="19">
        <f t="shared" si="13"/>
        <v>0</v>
      </c>
      <c r="J301" s="25"/>
    </row>
    <row r="302" spans="1:10" x14ac:dyDescent="0.2">
      <c r="A302"/>
      <c r="B302"/>
      <c r="C302" s="13"/>
      <c r="D302" s="37">
        <v>7</v>
      </c>
      <c r="E302" s="19">
        <f t="shared" si="13"/>
        <v>0</v>
      </c>
      <c r="J302" s="25"/>
    </row>
    <row r="303" spans="1:10" x14ac:dyDescent="0.2">
      <c r="A303"/>
      <c r="B303"/>
      <c r="C303" s="13"/>
      <c r="D303" s="44">
        <v>8</v>
      </c>
      <c r="E303" s="19">
        <f t="shared" si="13"/>
        <v>0</v>
      </c>
    </row>
    <row r="304" spans="1:10" x14ac:dyDescent="0.2">
      <c r="A304"/>
      <c r="B304"/>
      <c r="C304" s="13"/>
      <c r="D304" s="44">
        <v>9</v>
      </c>
      <c r="E304" s="19">
        <f t="shared" si="13"/>
        <v>0</v>
      </c>
    </row>
    <row r="305" spans="1:8" x14ac:dyDescent="0.2">
      <c r="B305" s="13"/>
      <c r="C305" s="13"/>
      <c r="D305" s="44">
        <v>10</v>
      </c>
      <c r="E305" s="19">
        <f t="shared" si="13"/>
        <v>0</v>
      </c>
    </row>
    <row r="306" spans="1:8" x14ac:dyDescent="0.2">
      <c r="B306" s="13"/>
      <c r="C306" s="13"/>
      <c r="E306" s="14">
        <f>SUM(E296:E305)</f>
        <v>2</v>
      </c>
    </row>
    <row r="307" spans="1:8" x14ac:dyDescent="0.2">
      <c r="B307" s="13"/>
      <c r="C307" s="13"/>
      <c r="E307" s="14"/>
    </row>
    <row r="308" spans="1:8" x14ac:dyDescent="0.2">
      <c r="B308" s="13"/>
      <c r="C308" s="13"/>
      <c r="E308" s="14"/>
    </row>
    <row r="309" spans="1:8" x14ac:dyDescent="0.2">
      <c r="B309" s="13"/>
      <c r="C309" s="13"/>
      <c r="E309" s="14"/>
    </row>
    <row r="310" spans="1:8" x14ac:dyDescent="0.2">
      <c r="B310" s="13"/>
      <c r="C310" s="13"/>
      <c r="E310" s="14"/>
    </row>
    <row r="311" spans="1:8" x14ac:dyDescent="0.2">
      <c r="B311" s="13"/>
      <c r="C311" s="13"/>
    </row>
    <row r="312" spans="1:8" x14ac:dyDescent="0.2">
      <c r="A312" s="188" t="s">
        <v>32</v>
      </c>
      <c r="B312" s="13" t="s">
        <v>347</v>
      </c>
      <c r="C312" s="13"/>
      <c r="D312" s="32">
        <v>1</v>
      </c>
      <c r="E312" s="19">
        <f>+IFERROR(VLOOKUP(D312,$A$312:$B$320,2,FALSE),0)</f>
        <v>0</v>
      </c>
      <c r="F312" s="33" t="s">
        <v>328</v>
      </c>
      <c r="G312" s="34">
        <f>IFERROR(SUM(E319:E321),0)</f>
        <v>0</v>
      </c>
      <c r="H312" s="35">
        <f>G312/$G$299</f>
        <v>0</v>
      </c>
    </row>
    <row r="313" spans="1:8" x14ac:dyDescent="0.2">
      <c r="A313" s="25">
        <v>3</v>
      </c>
      <c r="B313" s="189">
        <v>1</v>
      </c>
      <c r="C313" s="13"/>
      <c r="D313" s="32">
        <v>2</v>
      </c>
      <c r="E313" s="19">
        <f t="shared" ref="E313:E321" si="14">+IFERROR(VLOOKUP(D313,$A$312:$B$320,2,FALSE),0)</f>
        <v>0</v>
      </c>
      <c r="F313" s="36" t="s">
        <v>329</v>
      </c>
      <c r="G313" s="37">
        <f>IFERROR(SUM(E316:E318),0)</f>
        <v>1</v>
      </c>
      <c r="H313" s="38">
        <f>G313/$G$299</f>
        <v>0.5</v>
      </c>
    </row>
    <row r="314" spans="1:8" x14ac:dyDescent="0.2">
      <c r="A314" s="25">
        <v>5</v>
      </c>
      <c r="B314" s="189">
        <v>1</v>
      </c>
      <c r="C314" s="13"/>
      <c r="D314" s="32">
        <v>3</v>
      </c>
      <c r="E314" s="19">
        <f t="shared" si="14"/>
        <v>1</v>
      </c>
      <c r="F314" s="39" t="s">
        <v>330</v>
      </c>
      <c r="G314" s="32">
        <f>IFERROR(SUM(E312:E315),0)</f>
        <v>1</v>
      </c>
      <c r="H314" s="40">
        <f>G314/$G$299</f>
        <v>0.5</v>
      </c>
    </row>
    <row r="315" spans="1:8" x14ac:dyDescent="0.2">
      <c r="A315" s="13" t="s">
        <v>193</v>
      </c>
      <c r="B315" s="189">
        <v>2</v>
      </c>
      <c r="C315" s="13"/>
      <c r="D315" s="32">
        <v>4</v>
      </c>
      <c r="E315" s="19">
        <f t="shared" si="14"/>
        <v>0</v>
      </c>
      <c r="F315" s="41" t="s">
        <v>327</v>
      </c>
      <c r="G315" s="42">
        <f>SUM(G312:G314)</f>
        <v>2</v>
      </c>
      <c r="H315" s="43">
        <f>SUM(H312:H314)</f>
        <v>1</v>
      </c>
    </row>
    <row r="316" spans="1:8" x14ac:dyDescent="0.2">
      <c r="A316"/>
      <c r="B316"/>
      <c r="C316" s="13"/>
      <c r="D316" s="37">
        <v>5</v>
      </c>
      <c r="E316" s="19">
        <f t="shared" si="14"/>
        <v>1</v>
      </c>
    </row>
    <row r="317" spans="1:8" x14ac:dyDescent="0.2">
      <c r="A317"/>
      <c r="B317"/>
      <c r="C317" s="13"/>
      <c r="D317" s="37">
        <v>6</v>
      </c>
      <c r="E317" s="19">
        <f t="shared" si="14"/>
        <v>0</v>
      </c>
    </row>
    <row r="318" spans="1:8" x14ac:dyDescent="0.2">
      <c r="A318"/>
      <c r="B318"/>
      <c r="C318" s="13"/>
      <c r="D318" s="37">
        <v>7</v>
      </c>
      <c r="E318" s="19">
        <f t="shared" si="14"/>
        <v>0</v>
      </c>
    </row>
    <row r="319" spans="1:8" x14ac:dyDescent="0.2">
      <c r="A319"/>
      <c r="B319"/>
      <c r="C319" s="13"/>
      <c r="D319" s="44">
        <v>8</v>
      </c>
      <c r="E319" s="19">
        <f t="shared" si="14"/>
        <v>0</v>
      </c>
    </row>
    <row r="320" spans="1:8" x14ac:dyDescent="0.2">
      <c r="A320"/>
      <c r="B320"/>
      <c r="C320" s="13"/>
      <c r="D320" s="44">
        <v>9</v>
      </c>
      <c r="E320" s="19">
        <f t="shared" si="14"/>
        <v>0</v>
      </c>
    </row>
    <row r="321" spans="2:5" x14ac:dyDescent="0.2">
      <c r="B321" s="13"/>
      <c r="C321" s="13"/>
      <c r="D321" s="44">
        <v>10</v>
      </c>
      <c r="E321" s="19">
        <f t="shared" si="14"/>
        <v>0</v>
      </c>
    </row>
    <row r="322" spans="2:5" x14ac:dyDescent="0.2">
      <c r="B322" s="13"/>
      <c r="C322" s="13"/>
      <c r="E322" s="14">
        <f>SUM(E312:E321)</f>
        <v>2</v>
      </c>
    </row>
    <row r="323" spans="2:5" x14ac:dyDescent="0.2">
      <c r="B323" s="13"/>
      <c r="C323" s="13"/>
    </row>
    <row r="324" spans="2:5" x14ac:dyDescent="0.2">
      <c r="B324" s="13"/>
      <c r="C324" s="13"/>
    </row>
    <row r="325" spans="2:5" x14ac:dyDescent="0.2">
      <c r="B325" s="13"/>
      <c r="C325" s="13"/>
    </row>
    <row r="326" spans="2:5" x14ac:dyDescent="0.2">
      <c r="B326" s="13"/>
      <c r="C326" s="13"/>
    </row>
    <row r="327" spans="2:5" x14ac:dyDescent="0.2">
      <c r="B327" s="13"/>
      <c r="C327" s="13"/>
    </row>
    <row r="328" spans="2:5" x14ac:dyDescent="0.2">
      <c r="B328" s="13"/>
      <c r="C328" s="13"/>
    </row>
    <row r="329" spans="2:5" x14ac:dyDescent="0.2">
      <c r="B329" s="13"/>
      <c r="C329" s="13"/>
    </row>
  </sheetData>
  <autoFilter ref="F6:H20" xr:uid="{7AB0F2E6-75DA-4915-B357-650BA752AB5F}">
    <sortState xmlns:xlrd2="http://schemas.microsoft.com/office/spreadsheetml/2017/richdata2" ref="F7:H20">
      <sortCondition descending="1" ref="G6:G20"/>
    </sortState>
  </autoFilter>
  <mergeCells count="7">
    <mergeCell ref="F218:H218"/>
    <mergeCell ref="F276:H276"/>
    <mergeCell ref="F45:H45"/>
    <mergeCell ref="F91:H91"/>
    <mergeCell ref="F131:H131"/>
    <mergeCell ref="F194:H194"/>
    <mergeCell ref="F159:H159"/>
  </mergeCells>
  <pageMargins left="0.7" right="0.7" top="0.75" bottom="0.75" header="0.3" footer="0.3"/>
  <pageSetup orientation="portrait" r:id="rId67"/>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8</vt:i4>
      </vt:variant>
    </vt:vector>
  </HeadingPairs>
  <TitlesOfParts>
    <vt:vector size="8" baseType="lpstr">
      <vt:lpstr>Menú </vt:lpstr>
      <vt:lpstr>Generalidad del Servicio</vt:lpstr>
      <vt:lpstr>Detalle del cumplimiento </vt:lpstr>
      <vt:lpstr>Indicadores</vt:lpstr>
      <vt:lpstr>Comparativo </vt:lpstr>
      <vt:lpstr>Comentarios del usuario </vt:lpstr>
      <vt:lpstr>Base de datos</vt:lpstr>
      <vt:lpstr>Tablas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Viviana Bedoya</dc:creator>
  <cp:keywords/>
  <dc:description/>
  <cp:lastModifiedBy>Edinson Andres Ortega Gonzalez</cp:lastModifiedBy>
  <cp:revision/>
  <dcterms:created xsi:type="dcterms:W3CDTF">2024-11-01T14:00:03Z</dcterms:created>
  <dcterms:modified xsi:type="dcterms:W3CDTF">2024-11-28T02:34:37Z</dcterms:modified>
  <cp:category/>
  <cp:contentStatus/>
</cp:coreProperties>
</file>